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columba.ext.colostate.edu\Fiscal\FORMS &amp; TEMPLATES\"/>
    </mc:Choice>
  </mc:AlternateContent>
  <xr:revisionPtr revIDLastSave="0" documentId="13_ncr:1_{5E3EFCDD-968C-4B52-B56A-871C62FB81B3}" xr6:coauthVersionLast="43" xr6:coauthVersionMax="43" xr10:uidLastSave="{00000000-0000-0000-0000-000000000000}"/>
  <bookViews>
    <workbookView xWindow="28680" yWindow="-120" windowWidth="29040" windowHeight="15840" activeTab="3" xr2:uid="{00000000-000D-0000-FFFF-FFFF00000000}"/>
  </bookViews>
  <sheets>
    <sheet name="Instructions" sheetId="7" r:id="rId1"/>
    <sheet name="Fringe Rates" sheetId="5" r:id="rId2"/>
    <sheet name="Salary by CY" sheetId="6" r:id="rId3"/>
    <sheet name="Budget" sheetId="3" r:id="rId4"/>
    <sheet name="Project Budget Summary" sheetId="4" state="hidden" r:id="rId5"/>
  </sheets>
  <definedNames>
    <definedName name="_xlnm._FilterDatabase" localSheetId="1" hidden="1">'Fringe Rates'!$A$2:$B$9</definedName>
    <definedName name="_xlnm.Print_Area" localSheetId="3">Budget!$A$1:$M$58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E18" i="3"/>
  <c r="C4" i="5" l="1"/>
  <c r="C5" i="5"/>
  <c r="C6" i="5"/>
  <c r="C7" i="5"/>
  <c r="C8" i="5"/>
  <c r="C9" i="5"/>
  <c r="C3" i="5"/>
  <c r="G3" i="6" l="1"/>
  <c r="G4" i="6"/>
  <c r="G5" i="6"/>
  <c r="G6" i="6"/>
  <c r="G7" i="6"/>
  <c r="G8" i="6"/>
  <c r="G9" i="6"/>
  <c r="G10" i="6"/>
  <c r="G11" i="6"/>
  <c r="G12" i="6"/>
  <c r="G13" i="6"/>
  <c r="G14" i="6"/>
  <c r="G2" i="6"/>
  <c r="A23" i="3" l="1"/>
  <c r="E23" i="3" s="1"/>
  <c r="H9" i="6"/>
  <c r="I9" i="6" s="1"/>
  <c r="J9" i="6" s="1"/>
  <c r="H10" i="6"/>
  <c r="I10" i="6" s="1"/>
  <c r="J10" i="6" s="1"/>
  <c r="H11" i="6"/>
  <c r="I11" i="6" s="1"/>
  <c r="J11" i="6" s="1"/>
  <c r="H12" i="6"/>
  <c r="I12" i="6" s="1"/>
  <c r="J12" i="6" s="1"/>
  <c r="H13" i="6"/>
  <c r="I13" i="6" s="1"/>
  <c r="J13" i="6" s="1"/>
  <c r="H14" i="6"/>
  <c r="I14" i="6" s="1"/>
  <c r="J14" i="6" s="1"/>
  <c r="A24" i="3"/>
  <c r="E24" i="3" s="1"/>
  <c r="A25" i="3"/>
  <c r="E25" i="3" s="1"/>
  <c r="A26" i="3"/>
  <c r="D26" i="3" s="1"/>
  <c r="C26" i="3" l="1"/>
  <c r="C25" i="3"/>
  <c r="H25" i="3" s="1"/>
  <c r="D25" i="3"/>
  <c r="B26" i="3"/>
  <c r="B25" i="3"/>
  <c r="C24" i="3"/>
  <c r="H24" i="3" s="1"/>
  <c r="E26" i="3"/>
  <c r="F25" i="3"/>
  <c r="D24" i="3"/>
  <c r="F26" i="3"/>
  <c r="B24" i="3"/>
  <c r="F24" i="3"/>
  <c r="C23" i="3"/>
  <c r="B23" i="3"/>
  <c r="D23" i="3"/>
  <c r="H26" i="3"/>
  <c r="G26" i="3" l="1"/>
  <c r="I26" i="3" s="1"/>
  <c r="J26" i="3" s="1"/>
  <c r="K26" i="3" s="1"/>
  <c r="G25" i="3"/>
  <c r="I25" i="3" s="1"/>
  <c r="J25" i="3" s="1"/>
  <c r="K25" i="3" s="1"/>
  <c r="G24" i="3"/>
  <c r="I24" i="3" s="1"/>
  <c r="J24" i="3" s="1"/>
  <c r="J40" i="3"/>
  <c r="K40" i="3" s="1"/>
  <c r="L40" i="3" s="1"/>
  <c r="J38" i="3"/>
  <c r="K38" i="3" s="1"/>
  <c r="J37" i="3"/>
  <c r="K37" i="3" s="1"/>
  <c r="L37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9" i="3"/>
  <c r="K39" i="3" s="1"/>
  <c r="L39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31" i="3"/>
  <c r="K31" i="3" s="1"/>
  <c r="L31" i="3" s="1"/>
  <c r="D6" i="5"/>
  <c r="E6" i="5" s="1"/>
  <c r="D9" i="5"/>
  <c r="E9" i="5" s="1"/>
  <c r="D3" i="5"/>
  <c r="E3" i="5" s="1"/>
  <c r="A18" i="3"/>
  <c r="A19" i="3"/>
  <c r="A20" i="3"/>
  <c r="A21" i="3"/>
  <c r="A22" i="3"/>
  <c r="A17" i="3"/>
  <c r="K24" i="3" l="1"/>
  <c r="L26" i="3"/>
  <c r="M26" i="3" s="1"/>
  <c r="L25" i="3"/>
  <c r="M25" i="3" s="1"/>
  <c r="C19" i="3"/>
  <c r="H19" i="3" s="1"/>
  <c r="D19" i="3"/>
  <c r="B19" i="3"/>
  <c r="D18" i="3"/>
  <c r="B18" i="3"/>
  <c r="C18" i="3"/>
  <c r="H18" i="3" s="1"/>
  <c r="D17" i="3"/>
  <c r="C17" i="3"/>
  <c r="H17" i="3" s="1"/>
  <c r="B17" i="3"/>
  <c r="C21" i="3"/>
  <c r="H21" i="3" s="1"/>
  <c r="D21" i="3"/>
  <c r="B21" i="3"/>
  <c r="D20" i="3"/>
  <c r="B20" i="3"/>
  <c r="C20" i="3"/>
  <c r="H20" i="3" s="1"/>
  <c r="D22" i="3"/>
  <c r="C22" i="3"/>
  <c r="H22" i="3" s="1"/>
  <c r="B22" i="3"/>
  <c r="L38" i="3"/>
  <c r="M38" i="3" s="1"/>
  <c r="J49" i="3"/>
  <c r="L24" i="3" l="1"/>
  <c r="M24" i="3" s="1"/>
  <c r="H3" i="6"/>
  <c r="H4" i="6"/>
  <c r="H5" i="6"/>
  <c r="H6" i="6"/>
  <c r="H7" i="6"/>
  <c r="H8" i="6"/>
  <c r="D8" i="5"/>
  <c r="E8" i="5" s="1"/>
  <c r="D7" i="5"/>
  <c r="E7" i="5" s="1"/>
  <c r="D4" i="5"/>
  <c r="E4" i="5" s="1"/>
  <c r="D5" i="5"/>
  <c r="F18" i="3" l="1"/>
  <c r="G18" i="3" s="1"/>
  <c r="I18" i="3" s="1"/>
  <c r="I3" i="6"/>
  <c r="J3" i="6" s="1"/>
  <c r="F22" i="3"/>
  <c r="G22" i="3" s="1"/>
  <c r="I22" i="3" s="1"/>
  <c r="I7" i="6"/>
  <c r="J7" i="6" s="1"/>
  <c r="F23" i="3"/>
  <c r="G23" i="3" s="1"/>
  <c r="I8" i="6"/>
  <c r="J8" i="6" s="1"/>
  <c r="H2" i="6"/>
  <c r="I2" i="6" s="1"/>
  <c r="J2" i="6" s="1"/>
  <c r="F20" i="3"/>
  <c r="I5" i="6"/>
  <c r="J5" i="6" s="1"/>
  <c r="F19" i="3"/>
  <c r="I4" i="6"/>
  <c r="J4" i="6" s="1"/>
  <c r="F21" i="3"/>
  <c r="G21" i="3" s="1"/>
  <c r="I21" i="3" s="1"/>
  <c r="I6" i="6"/>
  <c r="J6" i="6" s="1"/>
  <c r="H23" i="3"/>
  <c r="E5" i="5"/>
  <c r="I23" i="3" l="1"/>
  <c r="J23" i="3" s="1"/>
  <c r="J15" i="6"/>
  <c r="F17" i="3"/>
  <c r="G20" i="3"/>
  <c r="I20" i="3" s="1"/>
  <c r="J20" i="3" s="1"/>
  <c r="K20" i="3" s="1"/>
  <c r="G19" i="3"/>
  <c r="I19" i="3" s="1"/>
  <c r="J21" i="3"/>
  <c r="K21" i="3" s="1"/>
  <c r="K23" i="3" l="1"/>
  <c r="L23" i="3" s="1"/>
  <c r="G17" i="3"/>
  <c r="I17" i="3" s="1"/>
  <c r="L20" i="3"/>
  <c r="L21" i="3"/>
  <c r="M21" i="3" s="1"/>
  <c r="J22" i="3"/>
  <c r="K22" i="3" s="1"/>
  <c r="M33" i="3"/>
  <c r="M34" i="3"/>
  <c r="M44" i="3"/>
  <c r="M47" i="3"/>
  <c r="M48" i="3"/>
  <c r="M36" i="3"/>
  <c r="M46" i="3"/>
  <c r="J9" i="3"/>
  <c r="J13" i="3" s="1"/>
  <c r="M31" i="3"/>
  <c r="M32" i="3"/>
  <c r="K9" i="3"/>
  <c r="L9" i="3" s="1"/>
  <c r="L13" i="3" s="1"/>
  <c r="M11" i="3"/>
  <c r="M12" i="3"/>
  <c r="M10" i="3"/>
  <c r="G13" i="3"/>
  <c r="M23" i="3" l="1"/>
  <c r="K13" i="3"/>
  <c r="M20" i="3"/>
  <c r="M39" i="3"/>
  <c r="L49" i="3"/>
  <c r="L22" i="3"/>
  <c r="M41" i="3"/>
  <c r="M35" i="3"/>
  <c r="M45" i="3"/>
  <c r="J18" i="3"/>
  <c r="K18" i="3" s="1"/>
  <c r="M37" i="3"/>
  <c r="M42" i="3"/>
  <c r="M9" i="3"/>
  <c r="M13" i="3" s="1"/>
  <c r="M40" i="3"/>
  <c r="M43" i="3"/>
  <c r="K49" i="3"/>
  <c r="J19" i="3"/>
  <c r="K19" i="3" s="1"/>
  <c r="E27" i="3"/>
  <c r="M22" i="3" l="1"/>
  <c r="L18" i="3"/>
  <c r="L19" i="3"/>
  <c r="M49" i="3"/>
  <c r="I27" i="3"/>
  <c r="J17" i="3"/>
  <c r="K17" i="3" s="1"/>
  <c r="G27" i="3"/>
  <c r="L17" i="3" l="1"/>
  <c r="M18" i="3"/>
  <c r="M19" i="3"/>
  <c r="J27" i="3"/>
  <c r="K27" i="3" l="1"/>
  <c r="K51" i="3" s="1"/>
  <c r="L27" i="3"/>
  <c r="L51" i="3" s="1"/>
  <c r="M17" i="3"/>
  <c r="M27" i="3" s="1"/>
  <c r="M50" i="3" s="1"/>
  <c r="M51" i="3" s="1"/>
  <c r="J50" i="3"/>
  <c r="J51" i="3"/>
  <c r="K50" i="3" l="1"/>
  <c r="L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Smilanich-Rose,Jana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Smilanich-Rose,Jana: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Smilanich-Rose,Jana</author>
  </authors>
  <commentList>
    <comment ref="B3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Smilanich-Rose,Jana:</t>
        </r>
        <r>
          <rPr>
            <sz val="9"/>
            <color indexed="81"/>
            <rFont val="Tahoma"/>
            <family val="2"/>
          </rPr>
          <t xml:space="preserve">
OVERWRITE DESCRIPTION, Unit Cost &amp; QTY. to develop your budget.</t>
        </r>
      </text>
    </comment>
  </commentList>
</comments>
</file>

<file path=xl/sharedStrings.xml><?xml version="1.0" encoding="utf-8"?>
<sst xmlns="http://schemas.openxmlformats.org/spreadsheetml/2006/main" count="139" uniqueCount="127">
  <si>
    <t>Description</t>
  </si>
  <si>
    <t>FTE</t>
  </si>
  <si>
    <t>Due Date:</t>
  </si>
  <si>
    <t>Proposed Budget:</t>
  </si>
  <si>
    <t>Employee Name/Position</t>
  </si>
  <si>
    <t>Total Personnel</t>
  </si>
  <si>
    <t xml:space="preserve">Non-Personnel </t>
  </si>
  <si>
    <t>Notes:</t>
  </si>
  <si>
    <t>Qty.</t>
  </si>
  <si>
    <t>Category</t>
  </si>
  <si>
    <t>Total Non-Personnel</t>
  </si>
  <si>
    <t>Revenue</t>
  </si>
  <si>
    <t>Revenue Type</t>
  </si>
  <si>
    <t>Rev. Yr. 1</t>
  </si>
  <si>
    <t>Rev. Yr 2</t>
  </si>
  <si>
    <t>Rev. Yr. 3</t>
  </si>
  <si>
    <t>Revenue Totals</t>
  </si>
  <si>
    <t>Expenses</t>
  </si>
  <si>
    <t>Qty</t>
  </si>
  <si>
    <t>Total Estimated Revenue</t>
  </si>
  <si>
    <t>Tuition per Credit Hour</t>
  </si>
  <si>
    <t>Unit Cost</t>
  </si>
  <si>
    <t>Grand Total Program Costs</t>
  </si>
  <si>
    <t>NET - revenues less expenses</t>
  </si>
  <si>
    <t>Rate</t>
  </si>
  <si>
    <t>Supplies &amp; Services</t>
  </si>
  <si>
    <t>Travel</t>
  </si>
  <si>
    <t>Current Overhead Rate=</t>
  </si>
  <si>
    <t>Indirect Rate</t>
  </si>
  <si>
    <t>Employee Classification</t>
  </si>
  <si>
    <t>State Classified</t>
  </si>
  <si>
    <t>Grad. Assts. - ALL</t>
  </si>
  <si>
    <t>Employee Category</t>
  </si>
  <si>
    <t>Student Hourly</t>
  </si>
  <si>
    <t>Workstudy</t>
  </si>
  <si>
    <t>Non-Student Hourly</t>
  </si>
  <si>
    <t>Temporary - Admin. Prof.</t>
  </si>
  <si>
    <t>Fringe Rate by Fiscal Year</t>
  </si>
  <si>
    <t>Admin Prof./ Faculty</t>
  </si>
  <si>
    <t>Employee</t>
  </si>
  <si>
    <t>Blended Salary for Calendar Year</t>
  </si>
  <si>
    <t>Salary Pro-Rate by FTE</t>
  </si>
  <si>
    <t>Fringe Rate for CY</t>
  </si>
  <si>
    <t>Total Fringe</t>
  </si>
  <si>
    <t>Position/Title</t>
  </si>
  <si>
    <t>Salary as of January 1 of current year (annualized)</t>
  </si>
  <si>
    <t>Est. Salary as of July 1 (annualized)</t>
  </si>
  <si>
    <t>NOTES:</t>
  </si>
  <si>
    <t>Position Type</t>
  </si>
  <si>
    <t>CY2 - Estimate</t>
  </si>
  <si>
    <t>Total 3-Year Period</t>
  </si>
  <si>
    <t>CY 1</t>
  </si>
  <si>
    <t>CY3 - Estimate</t>
  </si>
  <si>
    <t>Annual Salary for CY*</t>
  </si>
  <si>
    <t>*Salaries use annualized amounts at 1.0 FTE; Update FTE Column to change overall expense</t>
  </si>
  <si>
    <t>Funding</t>
  </si>
  <si>
    <t>Funding for Position</t>
  </si>
  <si>
    <t>Funding Categories:</t>
  </si>
  <si>
    <t>Formula</t>
  </si>
  <si>
    <t>Split - Complete % funded by County Column H</t>
  </si>
  <si>
    <t>County</t>
  </si>
  <si>
    <t>Calculation %</t>
  </si>
  <si>
    <t>General Supplies for program delivery, and office needs</t>
  </si>
  <si>
    <t>Colorado Mater Gardener Dues - annual fee for program</t>
  </si>
  <si>
    <t>Copying</t>
  </si>
  <si>
    <t>Cell Phones - 3 program staff members</t>
  </si>
  <si>
    <t>Cell Phones plus hotspot for County Director</t>
  </si>
  <si>
    <t xml:space="preserve">Postage </t>
  </si>
  <si>
    <t>Program &amp; Admin. Fees</t>
  </si>
  <si>
    <t>CSU Administration Fee for recruitment, hiring and payroll services for administrative support positions.  ($3000 for 1st position, $1500 additional positions)</t>
  </si>
  <si>
    <t>CSU Admin Fee - additional FTE, hiring, payroll services, etc.</t>
  </si>
  <si>
    <t>AmeriCorp Placement Fee - to provide AmeriCorp members for programming needs - only cost to Denver County is placement fee and any mileage reimbursement for training or programming; grant pays for AmeriCorp member living allowance.</t>
  </si>
  <si>
    <t>Click on the Salary by FY tab:    Complete/Update the following information (cells highlighted in yellow)</t>
  </si>
  <si>
    <t>Employee Name</t>
  </si>
  <si>
    <t>Position Type - pick option from the drop-down menu</t>
  </si>
  <si>
    <t>Funding for Position - select option from drop-down (County Funded, Formula, split)</t>
  </si>
  <si>
    <t>% Funded by County</t>
  </si>
  <si>
    <t>% Funded by County - For Formula Positions - enter 1, for all others enter the % of funding the county provides for the position</t>
  </si>
  <si>
    <t xml:space="preserve">Review/Update as needed the estimated increase amount </t>
  </si>
  <si>
    <t>1.)</t>
  </si>
  <si>
    <t>2.)</t>
  </si>
  <si>
    <t>3.)</t>
  </si>
  <si>
    <t>Click on Fringe Rates tab:</t>
  </si>
  <si>
    <t>Review Fringe Rate years to ensure that you are using the correct data.  Fringe and salary rates are blended on the budget template to match the calendar year.</t>
  </si>
  <si>
    <t>Fringe rates should incorporate the two fiscal years that the county calendar year encompases.</t>
  </si>
  <si>
    <t>For example:</t>
  </si>
  <si>
    <t>If rates are out of date, please contact CSU Fiscal Office to get updated rates for use.</t>
  </si>
  <si>
    <t>Instructions for Editing/Updating Budget Document.</t>
  </si>
  <si>
    <t>This budget template is designed to autocalculate payroll by calendar year with accurate "blended" salary &amp; fringe rates.  Use Step 1 &amp; 2 to Update PERSONNEL COSTS</t>
  </si>
  <si>
    <t>Review Personnel expenses to see if calculated correctly - if problems, please contact Fiscal Office for assistance</t>
  </si>
  <si>
    <t>Yellow highlighted sections are for editing, but Categories can be updated as well.</t>
  </si>
  <si>
    <t>All Costs are set to calculate by entering an amount and quantity.</t>
  </si>
  <si>
    <t>CY2 and CY3 - estimates are for planning purposes only and represent a 3% increase of expenses over the prior year.</t>
  </si>
  <si>
    <t>Update/Edit Operating Budget Notes section at the bottom as applicable</t>
  </si>
  <si>
    <t>Update/Edit Operating expenses as needed</t>
  </si>
  <si>
    <t>Formula Increase</t>
  </si>
  <si>
    <t xml:space="preserve"> Annualized 1.0 FTE salary as of January 1 of the current year - For Non-Student Hourlies multiple the rate of pay by 2080 hours to provide annualized rate</t>
  </si>
  <si>
    <t>FOR ANY TBD positions - use a unique name such as TBD-Admin. Asst.; TBD-Houlry, etc.   This is necessary for the lookups to work correctly.</t>
  </si>
  <si>
    <t>Click on Budget tab to Enter OPERATING EXPENSES:</t>
  </si>
  <si>
    <t>[Enter County Name]</t>
  </si>
  <si>
    <t>COUNTY:</t>
  </si>
  <si>
    <t>Budget Title/Version:</t>
  </si>
  <si>
    <t>CSU FY18 = July 1, 2017 - June 30, 2018</t>
  </si>
  <si>
    <t>CSU FY19 - July 1, 2018 - June 30, 2019</t>
  </si>
  <si>
    <t>Blended Fringe for Calendar Year</t>
  </si>
  <si>
    <t>Est. Total Comp for Calendar Year</t>
  </si>
  <si>
    <t>Forumla</t>
  </si>
  <si>
    <t>Formula Salary Amount - CY18</t>
  </si>
  <si>
    <t>Est. AP salary % increase as of July 1</t>
  </si>
  <si>
    <t>Est. State Class. Salary % increase as of July 1</t>
  </si>
  <si>
    <t>NOTE - Formula increase is based on total % increase of average Agent salary rounded to the nearest percentage.  Perentage (in this case 3%) is multiplied by current formula share amount, and then rounded to the nearest $100.</t>
  </si>
  <si>
    <t xml:space="preserve">Enter Employee Name, title, select position type, current annual salary amount, select Funding type - formula, county, split.  IF SPLIT, enter the % funded by the county in cell F.  </t>
  </si>
  <si>
    <t>Adjust Cell N1 if desired - this is the estimated salary increase to go into effect on July 1.  This will then produce an blended salary rate for the Calendar Year.</t>
  </si>
  <si>
    <t>Total Estimated Personnel Cost for Calendar Year 2018</t>
  </si>
  <si>
    <t>4H Coordinator</t>
  </si>
  <si>
    <t>Formula Salary Amount - CY2020</t>
  </si>
  <si>
    <t>CSU FY20</t>
  </si>
  <si>
    <t>CSU FY21* Est.</t>
  </si>
  <si>
    <t xml:space="preserve"> County Portion of Extension Budget for Calendary Year 2020</t>
  </si>
  <si>
    <t>County Director</t>
  </si>
  <si>
    <t>Total Comp. for CY 2020</t>
  </si>
  <si>
    <t>CY2021 - Estimate - using 3% increase over prior yr.</t>
  </si>
  <si>
    <t>CY2022 - Estimate - using 3% increase over prior yr.</t>
  </si>
  <si>
    <t>Calendar Year 2020 - Blended Rate</t>
  </si>
  <si>
    <t>Sally G.</t>
  </si>
  <si>
    <t>John D.</t>
  </si>
  <si>
    <t>Jorge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</si>
</sst>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EFF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7" applyNumberFormat="0" applyFont="0" applyAlignment="0" applyProtection="0"/>
    <xf numFmtId="0" fontId="12" fillId="9" borderId="24" applyNumberFormat="0" applyAlignment="0" applyProtection="0"/>
    <xf numFmtId="0" fontId="20" fillId="11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6" fillId="0" borderId="0" xfId="0" applyFont="1"/>
    <xf numFmtId="0" fontId="3" fillId="0" borderId="0" xfId="0" applyFont="1" applyFill="1"/>
    <xf numFmtId="0" fontId="3" fillId="4" borderId="0" xfId="0" applyFont="1" applyFill="1"/>
    <xf numFmtId="2" fontId="3" fillId="4" borderId="0" xfId="0" applyNumberFormat="1" applyFont="1" applyFill="1" applyAlignment="1">
      <alignment horizontal="center"/>
    </xf>
    <xf numFmtId="44" fontId="3" fillId="4" borderId="0" xfId="1" applyFont="1" applyFill="1"/>
    <xf numFmtId="44" fontId="3" fillId="4" borderId="0" xfId="1" applyFont="1" applyFill="1" applyAlignment="1">
      <alignment horizontal="center"/>
    </xf>
    <xf numFmtId="4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0" fillId="4" borderId="0" xfId="0" applyFill="1"/>
    <xf numFmtId="0" fontId="5" fillId="5" borderId="6" xfId="0" applyFont="1" applyFill="1" applyBorder="1"/>
    <xf numFmtId="2" fontId="5" fillId="5" borderId="6" xfId="0" applyNumberFormat="1" applyFont="1" applyFill="1" applyBorder="1" applyAlignment="1">
      <alignment horizontal="center"/>
    </xf>
    <xf numFmtId="44" fontId="5" fillId="5" borderId="6" xfId="0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/>
    <xf numFmtId="0" fontId="0" fillId="0" borderId="0" xfId="0" applyFill="1"/>
    <xf numFmtId="44" fontId="5" fillId="0" borderId="0" xfId="1" applyNumberFormat="1" applyFont="1" applyFill="1" applyBorder="1"/>
    <xf numFmtId="44" fontId="3" fillId="0" borderId="0" xfId="0" applyNumberFormat="1" applyFont="1" applyFill="1"/>
    <xf numFmtId="0" fontId="2" fillId="4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2" fillId="4" borderId="13" xfId="0" applyFont="1" applyFill="1" applyBorder="1"/>
    <xf numFmtId="15" fontId="7" fillId="3" borderId="14" xfId="0" applyNumberFormat="1" applyFont="1" applyFill="1" applyBorder="1" applyAlignment="1">
      <alignment horizontal="left"/>
    </xf>
    <xf numFmtId="0" fontId="7" fillId="3" borderId="14" xfId="0" applyFont="1" applyFill="1" applyBorder="1"/>
    <xf numFmtId="0" fontId="7" fillId="3" borderId="15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wrapText="1"/>
    </xf>
    <xf numFmtId="10" fontId="0" fillId="0" borderId="0" xfId="2" applyNumberFormat="1" applyFont="1"/>
    <xf numFmtId="4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164" fontId="3" fillId="4" borderId="0" xfId="1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1" applyNumberFormat="1" applyFont="1" applyFill="1" applyAlignment="1">
      <alignment horizontal="center"/>
    </xf>
    <xf numFmtId="44" fontId="3" fillId="3" borderId="0" xfId="1" applyFont="1" applyFill="1" applyBorder="1" applyAlignment="1">
      <alignment horizontal="center"/>
    </xf>
    <xf numFmtId="164" fontId="3" fillId="3" borderId="0" xfId="1" applyNumberFormat="1" applyFont="1" applyFill="1"/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/>
    <xf numFmtId="0" fontId="3" fillId="0" borderId="0" xfId="0" applyFont="1" applyFill="1" applyBorder="1"/>
    <xf numFmtId="0" fontId="2" fillId="4" borderId="16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0" fontId="9" fillId="3" borderId="11" xfId="0" applyFont="1" applyFill="1" applyBorder="1"/>
    <xf numFmtId="0" fontId="5" fillId="6" borderId="6" xfId="0" applyFont="1" applyFill="1" applyBorder="1"/>
    <xf numFmtId="2" fontId="5" fillId="6" borderId="6" xfId="0" applyNumberFormat="1" applyFont="1" applyFill="1" applyBorder="1" applyAlignment="1">
      <alignment horizontal="center"/>
    </xf>
    <xf numFmtId="44" fontId="5" fillId="6" borderId="6" xfId="0" applyNumberFormat="1" applyFont="1" applyFill="1" applyBorder="1"/>
    <xf numFmtId="164" fontId="5" fillId="6" borderId="6" xfId="0" applyNumberFormat="1" applyFont="1" applyFill="1" applyBorder="1"/>
    <xf numFmtId="44" fontId="5" fillId="6" borderId="6" xfId="1" applyFont="1" applyFill="1" applyBorder="1"/>
    <xf numFmtId="0" fontId="2" fillId="5" borderId="3" xfId="0" applyFont="1" applyFill="1" applyBorder="1"/>
    <xf numFmtId="0" fontId="3" fillId="5" borderId="4" xfId="0" applyFont="1" applyFill="1" applyBorder="1"/>
    <xf numFmtId="0" fontId="9" fillId="5" borderId="4" xfId="0" applyFont="1" applyFill="1" applyBorder="1" applyAlignment="1">
      <alignment horizontal="center" wrapText="1"/>
    </xf>
    <xf numFmtId="0" fontId="3" fillId="5" borderId="5" xfId="0" applyFont="1" applyFill="1" applyBorder="1"/>
    <xf numFmtId="164" fontId="10" fillId="3" borderId="6" xfId="0" applyNumberFormat="1" applyFont="1" applyFill="1" applyBorder="1"/>
    <xf numFmtId="164" fontId="10" fillId="3" borderId="6" xfId="0" applyNumberFormat="1" applyFont="1" applyFill="1" applyBorder="1" applyAlignment="1">
      <alignment horizontal="center"/>
    </xf>
    <xf numFmtId="0" fontId="4" fillId="8" borderId="3" xfId="0" applyFont="1" applyFill="1" applyBorder="1"/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5" fillId="8" borderId="6" xfId="0" applyFont="1" applyFill="1" applyBorder="1"/>
    <xf numFmtId="2" fontId="5" fillId="8" borderId="6" xfId="0" applyNumberFormat="1" applyFont="1" applyFill="1" applyBorder="1" applyAlignment="1">
      <alignment horizontal="center"/>
    </xf>
    <xf numFmtId="44" fontId="5" fillId="8" borderId="6" xfId="0" applyNumberFormat="1" applyFont="1" applyFill="1" applyBorder="1"/>
    <xf numFmtId="164" fontId="5" fillId="8" borderId="6" xfId="0" applyNumberFormat="1" applyFont="1" applyFill="1" applyBorder="1"/>
    <xf numFmtId="0" fontId="3" fillId="4" borderId="0" xfId="0" applyFont="1" applyFill="1" applyAlignment="1"/>
    <xf numFmtId="164" fontId="3" fillId="3" borderId="0" xfId="1" applyNumberFormat="1" applyFont="1" applyFill="1" applyBorder="1" applyAlignment="1">
      <alignment horizontal="center"/>
    </xf>
    <xf numFmtId="9" fontId="5" fillId="8" borderId="6" xfId="2" applyFont="1" applyFill="1" applyBorder="1"/>
    <xf numFmtId="44" fontId="3" fillId="0" borderId="0" xfId="1" applyFont="1"/>
    <xf numFmtId="9" fontId="0" fillId="0" borderId="0" xfId="2" applyFont="1"/>
    <xf numFmtId="164" fontId="0" fillId="0" borderId="0" xfId="0" applyNumberFormat="1"/>
    <xf numFmtId="44" fontId="0" fillId="0" borderId="0" xfId="0" applyNumberFormat="1"/>
    <xf numFmtId="44" fontId="4" fillId="0" borderId="0" xfId="1" applyFont="1"/>
    <xf numFmtId="9" fontId="5" fillId="3" borderId="6" xfId="2" applyFont="1" applyFill="1" applyBorder="1" applyAlignment="1">
      <alignment horizontal="center"/>
    </xf>
    <xf numFmtId="0" fontId="9" fillId="3" borderId="17" xfId="0" applyFont="1" applyFill="1" applyBorder="1"/>
    <xf numFmtId="0" fontId="2" fillId="4" borderId="19" xfId="0" applyFont="1" applyFill="1" applyBorder="1"/>
    <xf numFmtId="0" fontId="9" fillId="3" borderId="20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10" fontId="1" fillId="0" borderId="0" xfId="2" applyNumberFormat="1" applyFont="1" applyAlignment="1">
      <alignment horizontal="center"/>
    </xf>
    <xf numFmtId="0" fontId="9" fillId="5" borderId="4" xfId="0" applyFont="1" applyFill="1" applyBorder="1" applyAlignment="1">
      <alignment horizontal="center" wrapText="1"/>
    </xf>
    <xf numFmtId="10" fontId="0" fillId="0" borderId="0" xfId="2" applyNumberFormat="1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10" fontId="1" fillId="0" borderId="2" xfId="2" applyNumberFormat="1" applyFont="1" applyBorder="1" applyAlignment="1">
      <alignment horizontal="center"/>
    </xf>
    <xf numFmtId="0" fontId="11" fillId="0" borderId="22" xfId="0" applyFont="1" applyBorder="1"/>
    <xf numFmtId="10" fontId="0" fillId="0" borderId="23" xfId="2" applyNumberFormat="1" applyFont="1" applyBorder="1" applyAlignment="1">
      <alignment horizontal="center"/>
    </xf>
    <xf numFmtId="0" fontId="2" fillId="7" borderId="3" xfId="0" applyFont="1" applyFill="1" applyBorder="1"/>
    <xf numFmtId="0" fontId="2" fillId="7" borderId="5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10" fontId="0" fillId="0" borderId="0" xfId="0" applyNumberFormat="1"/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3" borderId="0" xfId="0" applyFont="1" applyFill="1"/>
    <xf numFmtId="44" fontId="14" fillId="3" borderId="0" xfId="1" applyFont="1" applyFill="1"/>
    <xf numFmtId="0" fontId="12" fillId="9" borderId="24" xfId="4" applyAlignment="1">
      <alignment horizontal="center"/>
    </xf>
    <xf numFmtId="10" fontId="3" fillId="4" borderId="0" xfId="2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44" fontId="14" fillId="3" borderId="0" xfId="1" applyFont="1" applyFill="1" applyAlignment="1">
      <alignment vertical="top"/>
    </xf>
    <xf numFmtId="0" fontId="14" fillId="3" borderId="0" xfId="0" applyFont="1" applyFill="1" applyAlignment="1">
      <alignment horizontal="center" vertical="top"/>
    </xf>
    <xf numFmtId="164" fontId="14" fillId="3" borderId="0" xfId="1" applyNumberFormat="1" applyFont="1" applyFill="1" applyAlignment="1">
      <alignment vertical="top"/>
    </xf>
    <xf numFmtId="44" fontId="3" fillId="4" borderId="0" xfId="0" applyNumberFormat="1" applyFont="1" applyFill="1" applyAlignment="1">
      <alignment horizontal="center" vertical="top"/>
    </xf>
    <xf numFmtId="0" fontId="0" fillId="0" borderId="0" xfId="0" applyAlignment="1">
      <alignment wrapText="1"/>
    </xf>
    <xf numFmtId="0" fontId="16" fillId="4" borderId="0" xfId="0" applyFont="1" applyFill="1" applyAlignment="1">
      <alignment horizontal="center" wrapText="1"/>
    </xf>
    <xf numFmtId="0" fontId="4" fillId="10" borderId="0" xfId="0" applyFont="1" applyFill="1" applyAlignment="1">
      <alignment wrapText="1"/>
    </xf>
    <xf numFmtId="0" fontId="4" fillId="3" borderId="3" xfId="0" applyFont="1" applyFill="1" applyBorder="1" applyAlignment="1">
      <alignment wrapText="1"/>
    </xf>
    <xf numFmtId="10" fontId="8" fillId="3" borderId="5" xfId="0" applyNumberFormat="1" applyFont="1" applyFill="1" applyBorder="1" applyAlignment="1">
      <alignment wrapText="1"/>
    </xf>
    <xf numFmtId="9" fontId="14" fillId="3" borderId="0" xfId="2" applyFont="1" applyFill="1" applyAlignment="1">
      <alignment horizontal="center"/>
    </xf>
    <xf numFmtId="10" fontId="3" fillId="0" borderId="0" xfId="2" applyNumberFormat="1" applyFont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18" fillId="11" borderId="0" xfId="5" applyFont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0" fillId="0" borderId="0" xfId="0" applyBorder="1"/>
    <xf numFmtId="0" fontId="0" fillId="0" borderId="0" xfId="0" applyFont="1" applyBorder="1"/>
    <xf numFmtId="0" fontId="11" fillId="0" borderId="0" xfId="0" applyFont="1" applyBorder="1"/>
    <xf numFmtId="44" fontId="14" fillId="3" borderId="0" xfId="1" applyFont="1" applyFill="1" applyAlignment="1">
      <alignment horizontal="center" wrapText="1"/>
    </xf>
    <xf numFmtId="44" fontId="14" fillId="3" borderId="0" xfId="1" applyFont="1" applyFill="1" applyAlignment="1">
      <alignment wrapText="1"/>
    </xf>
    <xf numFmtId="0" fontId="14" fillId="3" borderId="0" xfId="0" applyFont="1" applyFill="1" applyAlignment="1">
      <alignment wrapText="1"/>
    </xf>
    <xf numFmtId="44" fontId="3" fillId="0" borderId="0" xfId="0" applyNumberFormat="1" applyFont="1" applyAlignment="1">
      <alignment wrapText="1"/>
    </xf>
    <xf numFmtId="0" fontId="0" fillId="0" borderId="1" xfId="0" applyFont="1" applyFill="1" applyBorder="1"/>
    <xf numFmtId="9" fontId="0" fillId="0" borderId="0" xfId="2" applyFont="1" applyAlignment="1">
      <alignment horizontal="center"/>
    </xf>
    <xf numFmtId="0" fontId="23" fillId="11" borderId="5" xfId="5" applyFont="1" applyBorder="1" applyAlignment="1">
      <alignment horizontal="center" vertical="center" wrapText="1"/>
    </xf>
    <xf numFmtId="44" fontId="3" fillId="12" borderId="0" xfId="1" applyFont="1" applyFill="1"/>
    <xf numFmtId="0" fontId="23" fillId="11" borderId="4" xfId="5" applyFont="1" applyBorder="1" applyAlignment="1">
      <alignment horizontal="center" vertical="center" wrapText="1"/>
    </xf>
    <xf numFmtId="44" fontId="4" fillId="10" borderId="31" xfId="1" applyFont="1" applyFill="1" applyBorder="1"/>
    <xf numFmtId="0" fontId="18" fillId="11" borderId="30" xfId="5" applyFont="1" applyBorder="1" applyAlignment="1">
      <alignment horizontal="center" vertical="center" wrapText="1"/>
    </xf>
    <xf numFmtId="164" fontId="10" fillId="3" borderId="32" xfId="1" applyNumberFormat="1" applyFont="1" applyFill="1" applyBorder="1"/>
    <xf numFmtId="0" fontId="3" fillId="5" borderId="33" xfId="0" applyFont="1" applyFill="1" applyBorder="1"/>
    <xf numFmtId="0" fontId="4" fillId="8" borderId="30" xfId="0" applyFont="1" applyFill="1" applyBorder="1" applyAlignment="1">
      <alignment horizontal="center" wrapText="1"/>
    </xf>
    <xf numFmtId="44" fontId="3" fillId="4" borderId="31" xfId="0" applyNumberFormat="1" applyFont="1" applyFill="1" applyBorder="1" applyAlignment="1">
      <alignment horizontal="center"/>
    </xf>
    <xf numFmtId="44" fontId="5" fillId="6" borderId="34" xfId="1" applyFont="1" applyFill="1" applyBorder="1"/>
    <xf numFmtId="44" fontId="5" fillId="0" borderId="31" xfId="1" applyFont="1" applyFill="1" applyBorder="1"/>
    <xf numFmtId="0" fontId="3" fillId="5" borderId="35" xfId="0" applyFont="1" applyFill="1" applyBorder="1"/>
    <xf numFmtId="0" fontId="4" fillId="8" borderId="35" xfId="0" applyFont="1" applyFill="1" applyBorder="1" applyAlignment="1">
      <alignment horizontal="center" wrapText="1"/>
    </xf>
    <xf numFmtId="44" fontId="3" fillId="4" borderId="31" xfId="0" applyNumberFormat="1" applyFont="1" applyFill="1" applyBorder="1" applyAlignment="1">
      <alignment vertical="top"/>
    </xf>
    <xf numFmtId="44" fontId="5" fillId="8" borderId="34" xfId="1" applyFont="1" applyFill="1" applyBorder="1"/>
    <xf numFmtId="44" fontId="5" fillId="8" borderId="34" xfId="0" applyNumberFormat="1" applyFont="1" applyFill="1" applyBorder="1"/>
    <xf numFmtId="44" fontId="5" fillId="5" borderId="36" xfId="1" applyFont="1" applyFill="1" applyBorder="1"/>
    <xf numFmtId="0" fontId="4" fillId="3" borderId="3" xfId="0" applyFont="1" applyFill="1" applyBorder="1" applyAlignment="1">
      <alignment vertical="center" wrapText="1"/>
    </xf>
    <xf numFmtId="39" fontId="14" fillId="3" borderId="0" xfId="0" applyNumberFormat="1" applyFont="1" applyFill="1" applyBorder="1" applyAlignment="1">
      <alignment horizontal="center"/>
    </xf>
    <xf numFmtId="0" fontId="24" fillId="13" borderId="6" xfId="0" applyFont="1" applyFill="1" applyBorder="1"/>
    <xf numFmtId="0" fontId="24" fillId="13" borderId="6" xfId="0" applyFont="1" applyFill="1" applyBorder="1" applyAlignment="1">
      <alignment wrapText="1"/>
    </xf>
    <xf numFmtId="0" fontId="24" fillId="13" borderId="6" xfId="0" applyFont="1" applyFill="1" applyBorder="1" applyAlignment="1">
      <alignment horizontal="center"/>
    </xf>
    <xf numFmtId="44" fontId="24" fillId="13" borderId="6" xfId="0" applyNumberFormat="1" applyFont="1" applyFill="1" applyBorder="1"/>
    <xf numFmtId="10" fontId="1" fillId="0" borderId="26" xfId="2" applyNumberFormat="1" applyFont="1" applyBorder="1" applyAlignment="1">
      <alignment horizontal="center"/>
    </xf>
    <xf numFmtId="0" fontId="18" fillId="11" borderId="0" xfId="5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27" xfId="3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44" fontId="3" fillId="0" borderId="0" xfId="0" applyNumberFormat="1" applyFont="1" applyAlignment="1">
      <alignment wrapText="1"/>
    </xf>
    <xf numFmtId="0" fontId="4" fillId="2" borderId="38" xfId="3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5" fillId="2" borderId="3" xfId="3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4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8" fillId="14" borderId="8" xfId="0" applyFont="1" applyFill="1" applyBorder="1" applyAlignment="1">
      <alignment horizontal="center" wrapText="1"/>
    </xf>
    <xf numFmtId="10" fontId="0" fillId="13" borderId="25" xfId="0" applyNumberFormat="1" applyFill="1" applyBorder="1" applyAlignment="1">
      <alignment horizontal="center"/>
    </xf>
    <xf numFmtId="10" fontId="0" fillId="13" borderId="26" xfId="0" applyNumberFormat="1" applyFill="1" applyBorder="1" applyAlignment="1">
      <alignment horizontal="center"/>
    </xf>
  </cellXfs>
  <cellStyles count="6">
    <cellStyle name="Accent5" xfId="5" builtinId="45"/>
    <cellStyle name="Calculation" xfId="4" builtinId="22"/>
    <cellStyle name="Currency" xfId="1" builtinId="4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  <color rgb="FFEFF9FF"/>
      <color rgb="FFE1F4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26"/>
  <sheetViews>
    <sheetView workbookViewId="0">
      <selection activeCell="E16" sqref="E16"/>
    </sheetView>
  </sheetViews>
  <sheetFormatPr defaultRowHeight="15" x14ac:dyDescent="0.25"/>
  <sheetData>
    <row r="1" spans="1:17" ht="34.5" customHeight="1" x14ac:dyDescent="0.25">
      <c r="A1" s="135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x14ac:dyDescent="0.25">
      <c r="A2" s="37" t="s">
        <v>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7" customFormat="1" ht="28.5" customHeight="1" x14ac:dyDescent="0.25">
      <c r="A3" s="134" t="s">
        <v>79</v>
      </c>
      <c r="B3" s="169" t="s">
        <v>72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28.5" customHeight="1" x14ac:dyDescent="0.25">
      <c r="B4" s="104"/>
      <c r="C4" s="170" t="s">
        <v>73</v>
      </c>
      <c r="D4" s="170"/>
      <c r="E4" s="170"/>
      <c r="F4" s="170"/>
      <c r="G4" s="170"/>
      <c r="H4" s="170"/>
      <c r="I4" s="170"/>
      <c r="J4" s="170"/>
      <c r="K4" s="170"/>
      <c r="L4" s="104"/>
      <c r="M4" s="104"/>
      <c r="N4" s="104"/>
      <c r="O4" s="104"/>
      <c r="P4" s="104"/>
      <c r="Q4" s="104"/>
    </row>
    <row r="5" spans="1:17" ht="28.5" customHeight="1" x14ac:dyDescent="0.25">
      <c r="B5" s="125"/>
      <c r="C5" s="125"/>
      <c r="D5" s="171" t="s">
        <v>97</v>
      </c>
      <c r="E5" s="171"/>
      <c r="F5" s="171"/>
      <c r="G5" s="171"/>
      <c r="H5" s="171"/>
      <c r="I5" s="171"/>
      <c r="J5" s="171"/>
      <c r="K5" s="171"/>
      <c r="L5" s="125"/>
      <c r="M5" s="125"/>
      <c r="N5" s="125"/>
      <c r="O5" s="125"/>
      <c r="P5" s="125"/>
      <c r="Q5" s="125"/>
    </row>
    <row r="6" spans="1:17" ht="28.5" customHeight="1" x14ac:dyDescent="0.25">
      <c r="B6" s="104"/>
      <c r="C6" s="170" t="s">
        <v>44</v>
      </c>
      <c r="D6" s="170"/>
      <c r="E6" s="170"/>
      <c r="F6" s="170"/>
      <c r="G6" s="170"/>
      <c r="H6" s="170"/>
      <c r="I6" s="170"/>
      <c r="J6" s="170"/>
      <c r="K6" s="170"/>
      <c r="L6" s="104"/>
      <c r="M6" s="104"/>
      <c r="N6" s="104"/>
      <c r="O6" s="104"/>
      <c r="P6" s="104"/>
      <c r="Q6" s="104"/>
    </row>
    <row r="7" spans="1:17" ht="28.5" customHeight="1" x14ac:dyDescent="0.25">
      <c r="B7" s="104"/>
      <c r="C7" s="170" t="s">
        <v>74</v>
      </c>
      <c r="D7" s="170"/>
      <c r="E7" s="170"/>
      <c r="F7" s="170"/>
      <c r="G7" s="170"/>
      <c r="H7" s="170"/>
      <c r="I7" s="170"/>
      <c r="J7" s="170"/>
      <c r="K7" s="170"/>
      <c r="L7" s="104"/>
      <c r="M7" s="104"/>
      <c r="N7" s="104"/>
      <c r="O7" s="104"/>
      <c r="P7" s="104"/>
      <c r="Q7" s="104"/>
    </row>
    <row r="8" spans="1:17" ht="39" customHeight="1" x14ac:dyDescent="0.25">
      <c r="B8" s="104"/>
      <c r="C8" s="170" t="s">
        <v>96</v>
      </c>
      <c r="D8" s="170"/>
      <c r="E8" s="170"/>
      <c r="F8" s="170"/>
      <c r="G8" s="170"/>
      <c r="H8" s="170"/>
      <c r="I8" s="170"/>
      <c r="J8" s="170"/>
      <c r="K8" s="170"/>
      <c r="L8" s="104"/>
      <c r="M8" s="104"/>
      <c r="N8" s="104"/>
      <c r="O8" s="104"/>
      <c r="P8" s="104"/>
      <c r="Q8" s="104"/>
    </row>
    <row r="9" spans="1:17" ht="28.5" customHeight="1" x14ac:dyDescent="0.25">
      <c r="B9" s="104"/>
      <c r="C9" s="170" t="s">
        <v>75</v>
      </c>
      <c r="D9" s="170"/>
      <c r="E9" s="170"/>
      <c r="F9" s="170"/>
      <c r="G9" s="170"/>
      <c r="H9" s="170"/>
      <c r="I9" s="170"/>
      <c r="J9" s="170"/>
      <c r="K9" s="170"/>
      <c r="L9" s="104"/>
      <c r="M9" s="104"/>
      <c r="N9" s="104"/>
      <c r="O9" s="104"/>
      <c r="P9" s="104"/>
      <c r="Q9" s="104"/>
    </row>
    <row r="10" spans="1:17" ht="30" customHeight="1" x14ac:dyDescent="0.25">
      <c r="B10" s="104"/>
      <c r="C10" s="170" t="s">
        <v>77</v>
      </c>
      <c r="D10" s="170"/>
      <c r="E10" s="170"/>
      <c r="F10" s="170"/>
      <c r="G10" s="170"/>
      <c r="H10" s="170"/>
      <c r="I10" s="170"/>
      <c r="J10" s="170"/>
      <c r="K10" s="170"/>
      <c r="L10" s="104"/>
      <c r="M10" s="104"/>
      <c r="N10" s="104"/>
      <c r="O10" s="104"/>
      <c r="P10" s="104"/>
      <c r="Q10" s="104"/>
    </row>
    <row r="11" spans="1:17" ht="30.75" customHeight="1" x14ac:dyDescent="0.25">
      <c r="A11" s="1"/>
      <c r="C11" s="170" t="s">
        <v>78</v>
      </c>
      <c r="D11" s="170"/>
      <c r="E11" s="170"/>
      <c r="F11" s="170"/>
      <c r="G11" s="170"/>
      <c r="H11" s="170"/>
      <c r="I11" s="170"/>
      <c r="J11" s="170"/>
      <c r="K11" s="170"/>
    </row>
    <row r="12" spans="1:17" s="37" customFormat="1" ht="27" customHeight="1" x14ac:dyDescent="0.25">
      <c r="A12" s="134" t="s">
        <v>80</v>
      </c>
      <c r="B12" s="169" t="s">
        <v>82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7" ht="33.75" customHeight="1" x14ac:dyDescent="0.25">
      <c r="C13" s="170" t="s">
        <v>83</v>
      </c>
      <c r="D13" s="170"/>
      <c r="E13" s="170"/>
      <c r="F13" s="170"/>
      <c r="G13" s="170"/>
      <c r="H13" s="170"/>
      <c r="I13" s="170"/>
      <c r="J13" s="170"/>
      <c r="K13" s="170"/>
    </row>
    <row r="14" spans="1:17" ht="33" customHeight="1" x14ac:dyDescent="0.25">
      <c r="C14" s="170" t="s">
        <v>84</v>
      </c>
      <c r="D14" s="170"/>
      <c r="E14" s="170"/>
      <c r="F14" s="170"/>
      <c r="G14" s="170"/>
      <c r="H14" s="170"/>
      <c r="I14" s="170"/>
      <c r="J14" s="170"/>
      <c r="K14" s="170"/>
    </row>
    <row r="15" spans="1:17" x14ac:dyDescent="0.25">
      <c r="D15" t="s">
        <v>85</v>
      </c>
    </row>
    <row r="16" spans="1:17" x14ac:dyDescent="0.25">
      <c r="E16" t="s">
        <v>102</v>
      </c>
    </row>
    <row r="17" spans="1:17" x14ac:dyDescent="0.25">
      <c r="E17" t="s">
        <v>103</v>
      </c>
    </row>
    <row r="18" spans="1:17" x14ac:dyDescent="0.25">
      <c r="C18" s="172" t="s">
        <v>86</v>
      </c>
      <c r="D18" s="172"/>
      <c r="E18" s="172"/>
      <c r="F18" s="172"/>
      <c r="G18" s="172"/>
      <c r="H18" s="172"/>
      <c r="I18" s="172"/>
      <c r="J18" s="172"/>
      <c r="K18" s="172"/>
    </row>
    <row r="20" spans="1:17" s="37" customFormat="1" ht="20.25" customHeight="1" x14ac:dyDescent="0.25">
      <c r="A20" s="134" t="s">
        <v>81</v>
      </c>
      <c r="B20" s="169" t="s">
        <v>98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1:17" ht="21.75" customHeight="1" x14ac:dyDescent="0.25">
      <c r="C21" t="s">
        <v>89</v>
      </c>
    </row>
    <row r="22" spans="1:17" ht="21.75" customHeight="1" x14ac:dyDescent="0.25">
      <c r="C22" t="s">
        <v>94</v>
      </c>
    </row>
    <row r="23" spans="1:17" ht="24" customHeight="1" x14ac:dyDescent="0.25">
      <c r="C23" t="s">
        <v>90</v>
      </c>
    </row>
    <row r="24" spans="1:17" ht="25.5" customHeight="1" x14ac:dyDescent="0.25">
      <c r="C24" t="s">
        <v>91</v>
      </c>
    </row>
    <row r="25" spans="1:17" ht="23.25" customHeight="1" x14ac:dyDescent="0.25">
      <c r="C25" t="s">
        <v>92</v>
      </c>
    </row>
    <row r="26" spans="1:17" ht="23.25" customHeight="1" x14ac:dyDescent="0.25">
      <c r="C26" t="s">
        <v>93</v>
      </c>
    </row>
  </sheetData>
  <mergeCells count="14">
    <mergeCell ref="B20:Q20"/>
    <mergeCell ref="B3:Q3"/>
    <mergeCell ref="C4:K4"/>
    <mergeCell ref="C9:K9"/>
    <mergeCell ref="C6:K6"/>
    <mergeCell ref="C7:K7"/>
    <mergeCell ref="C8:K8"/>
    <mergeCell ref="D5:K5"/>
    <mergeCell ref="C10:K10"/>
    <mergeCell ref="C11:K11"/>
    <mergeCell ref="C13:K13"/>
    <mergeCell ref="C14:K14"/>
    <mergeCell ref="C18:K18"/>
    <mergeCell ref="B12:Q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C19" sqref="C19"/>
    </sheetView>
  </sheetViews>
  <sheetFormatPr defaultRowHeight="15" x14ac:dyDescent="0.25"/>
  <cols>
    <col min="1" max="1" width="34.140625" customWidth="1"/>
    <col min="2" max="2" width="12.42578125" customWidth="1"/>
    <col min="3" max="3" width="13.42578125" customWidth="1"/>
    <col min="4" max="4" width="15.85546875" customWidth="1"/>
    <col min="5" max="5" width="17.140625" hidden="1" customWidth="1"/>
  </cols>
  <sheetData>
    <row r="1" spans="1:5" ht="18.75" x14ac:dyDescent="0.3">
      <c r="A1" s="103" t="s">
        <v>37</v>
      </c>
    </row>
    <row r="2" spans="1:5" ht="45" x14ac:dyDescent="0.25">
      <c r="A2" s="101" t="s">
        <v>32</v>
      </c>
      <c r="B2" s="102" t="s">
        <v>116</v>
      </c>
      <c r="C2" s="102" t="s">
        <v>117</v>
      </c>
      <c r="D2" s="192" t="s">
        <v>123</v>
      </c>
      <c r="E2" s="116" t="s">
        <v>61</v>
      </c>
    </row>
    <row r="3" spans="1:5" x14ac:dyDescent="0.25">
      <c r="A3" s="97" t="s">
        <v>38</v>
      </c>
      <c r="B3" s="98">
        <v>0.28699999999999998</v>
      </c>
      <c r="C3" s="98">
        <f>B3+0.01</f>
        <v>0.29699999999999999</v>
      </c>
      <c r="D3" s="193">
        <f>AVERAGE(B3:C3)</f>
        <v>0.29199999999999998</v>
      </c>
      <c r="E3" s="107">
        <f>1+D3</f>
        <v>1.292</v>
      </c>
    </row>
    <row r="4" spans="1:5" x14ac:dyDescent="0.25">
      <c r="A4" s="97" t="s">
        <v>31</v>
      </c>
      <c r="B4" s="98">
        <v>8.4000000000000005E-2</v>
      </c>
      <c r="C4" s="98">
        <f t="shared" ref="C4:C9" si="0">B4+0.01</f>
        <v>9.4E-2</v>
      </c>
      <c r="D4" s="193">
        <f t="shared" ref="D4:D9" si="1">AVERAGE(B4:C4)</f>
        <v>8.8999999999999996E-2</v>
      </c>
      <c r="E4" s="107">
        <f>1+D4</f>
        <v>1.089</v>
      </c>
    </row>
    <row r="5" spans="1:5" x14ac:dyDescent="0.25">
      <c r="A5" s="97" t="s">
        <v>35</v>
      </c>
      <c r="B5" s="98">
        <v>0.27800000000000002</v>
      </c>
      <c r="C5" s="98">
        <f t="shared" si="0"/>
        <v>0.28800000000000003</v>
      </c>
      <c r="D5" s="193">
        <f t="shared" si="1"/>
        <v>0.28300000000000003</v>
      </c>
      <c r="E5" s="107">
        <f t="shared" ref="E5:E9" si="2">1+D5</f>
        <v>1.2829999999999999</v>
      </c>
    </row>
    <row r="6" spans="1:5" x14ac:dyDescent="0.25">
      <c r="A6" s="97" t="s">
        <v>30</v>
      </c>
      <c r="B6" s="98">
        <v>0.43099999999999999</v>
      </c>
      <c r="C6" s="98">
        <f t="shared" si="0"/>
        <v>0.441</v>
      </c>
      <c r="D6" s="193">
        <f t="shared" si="1"/>
        <v>0.436</v>
      </c>
      <c r="E6" s="107">
        <f t="shared" si="2"/>
        <v>1.4359999999999999</v>
      </c>
    </row>
    <row r="7" spans="1:5" x14ac:dyDescent="0.25">
      <c r="A7" s="97" t="s">
        <v>33</v>
      </c>
      <c r="B7" s="98">
        <v>1.0999999999999999E-2</v>
      </c>
      <c r="C7" s="98">
        <f t="shared" si="0"/>
        <v>2.0999999999999998E-2</v>
      </c>
      <c r="D7" s="193">
        <f t="shared" si="1"/>
        <v>1.6E-2</v>
      </c>
      <c r="E7" s="107">
        <f t="shared" si="2"/>
        <v>1.016</v>
      </c>
    </row>
    <row r="8" spans="1:5" x14ac:dyDescent="0.25">
      <c r="A8" s="97" t="s">
        <v>36</v>
      </c>
      <c r="B8" s="98">
        <v>0.14199999999999999</v>
      </c>
      <c r="C8" s="98">
        <f t="shared" si="0"/>
        <v>0.152</v>
      </c>
      <c r="D8" s="193">
        <f t="shared" si="1"/>
        <v>0.14699999999999999</v>
      </c>
      <c r="E8" s="107">
        <f t="shared" si="2"/>
        <v>1.147</v>
      </c>
    </row>
    <row r="9" spans="1:5" x14ac:dyDescent="0.25">
      <c r="A9" s="99" t="s">
        <v>34</v>
      </c>
      <c r="B9" s="100">
        <v>0</v>
      </c>
      <c r="C9" s="168">
        <f t="shared" si="0"/>
        <v>0.01</v>
      </c>
      <c r="D9" s="194">
        <f t="shared" si="1"/>
        <v>5.0000000000000001E-3</v>
      </c>
      <c r="E9" s="107">
        <f t="shared" si="2"/>
        <v>1.0049999999999999</v>
      </c>
    </row>
    <row r="10" spans="1:5" x14ac:dyDescent="0.25">
      <c r="A10" s="143" t="s">
        <v>106</v>
      </c>
      <c r="B10" s="95"/>
      <c r="D10" s="144">
        <v>0</v>
      </c>
    </row>
    <row r="11" spans="1:5" x14ac:dyDescent="0.25">
      <c r="A11" s="96"/>
      <c r="B11" s="93"/>
    </row>
    <row r="12" spans="1:5" x14ac:dyDescent="0.25">
      <c r="A12" s="174" t="s">
        <v>47</v>
      </c>
      <c r="B12" s="175"/>
      <c r="C12" s="175"/>
      <c r="D12" s="175"/>
      <c r="E12" s="176"/>
    </row>
    <row r="13" spans="1:5" ht="30" customHeight="1" x14ac:dyDescent="0.25">
      <c r="A13" s="173"/>
      <c r="B13" s="170"/>
      <c r="C13" s="170"/>
      <c r="D13" s="170"/>
      <c r="E13" s="170"/>
    </row>
    <row r="14" spans="1:5" x14ac:dyDescent="0.25">
      <c r="B14" s="39"/>
    </row>
    <row r="15" spans="1:5" x14ac:dyDescent="0.25">
      <c r="A15" s="136"/>
      <c r="B15" s="39"/>
    </row>
    <row r="16" spans="1:5" x14ac:dyDescent="0.25">
      <c r="A16" s="137"/>
      <c r="B16" s="39"/>
    </row>
    <row r="17" spans="1:2" x14ac:dyDescent="0.25">
      <c r="A17" s="137"/>
      <c r="B17" s="39"/>
    </row>
    <row r="18" spans="1:2" x14ac:dyDescent="0.25">
      <c r="A18" s="137"/>
      <c r="B18" s="39"/>
    </row>
    <row r="19" spans="1:2" x14ac:dyDescent="0.25">
      <c r="A19" s="137"/>
      <c r="B19" s="39"/>
    </row>
    <row r="20" spans="1:2" x14ac:dyDescent="0.25">
      <c r="A20" s="137"/>
      <c r="B20" s="39"/>
    </row>
    <row r="21" spans="1:2" x14ac:dyDescent="0.25">
      <c r="A21" s="137"/>
      <c r="B21" s="39"/>
    </row>
    <row r="22" spans="1:2" x14ac:dyDescent="0.25">
      <c r="A22" s="138"/>
      <c r="B22" s="39"/>
    </row>
    <row r="23" spans="1:2" x14ac:dyDescent="0.25">
      <c r="A23" s="136"/>
      <c r="B23" s="39"/>
    </row>
  </sheetData>
  <mergeCells count="2">
    <mergeCell ref="A13:E13"/>
    <mergeCell ref="A12:E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workbookViewId="0">
      <selection activeCell="H21" sqref="H21:H24"/>
    </sheetView>
  </sheetViews>
  <sheetFormatPr defaultRowHeight="12.75" x14ac:dyDescent="0.2"/>
  <cols>
    <col min="1" max="1" width="18.7109375" style="2" customWidth="1"/>
    <col min="2" max="2" width="19.7109375" style="2" customWidth="1"/>
    <col min="3" max="3" width="18.42578125" style="2" customWidth="1"/>
    <col min="4" max="4" width="17.7109375" style="2" customWidth="1"/>
    <col min="5" max="5" width="23.140625" style="113" customWidth="1"/>
    <col min="6" max="6" width="13.5703125" style="5" customWidth="1"/>
    <col min="7" max="7" width="19.5703125" style="2" customWidth="1"/>
    <col min="8" max="8" width="16.7109375" style="2" customWidth="1"/>
    <col min="9" max="9" width="16.5703125" style="2" customWidth="1"/>
    <col min="10" max="10" width="17.42578125" style="2" customWidth="1"/>
    <col min="11" max="11" width="45" style="2" customWidth="1"/>
    <col min="12" max="12" width="2.5703125" style="2" customWidth="1"/>
    <col min="13" max="13" width="20.42578125" style="2" customWidth="1"/>
    <col min="14" max="14" width="11.5703125" style="2" bestFit="1" customWidth="1"/>
    <col min="15" max="16" width="9.140625" style="2"/>
    <col min="17" max="17" width="17.85546875" style="2" customWidth="1"/>
    <col min="18" max="16384" width="9.140625" style="2"/>
  </cols>
  <sheetData>
    <row r="1" spans="1:17" s="113" customFormat="1" ht="50.25" customHeight="1" x14ac:dyDescent="0.2">
      <c r="A1" s="108" t="s">
        <v>39</v>
      </c>
      <c r="B1" s="109" t="s">
        <v>44</v>
      </c>
      <c r="C1" s="109" t="s">
        <v>48</v>
      </c>
      <c r="D1" s="110" t="s">
        <v>45</v>
      </c>
      <c r="E1" s="111" t="s">
        <v>56</v>
      </c>
      <c r="F1" s="111" t="s">
        <v>76</v>
      </c>
      <c r="G1" s="112" t="s">
        <v>46</v>
      </c>
      <c r="H1" s="145" t="s">
        <v>40</v>
      </c>
      <c r="I1" s="147" t="s">
        <v>104</v>
      </c>
      <c r="J1" s="149" t="s">
        <v>105</v>
      </c>
      <c r="K1" s="110" t="s">
        <v>47</v>
      </c>
      <c r="M1" s="162" t="s">
        <v>108</v>
      </c>
      <c r="N1" s="129">
        <v>0.04</v>
      </c>
      <c r="Q1" s="127" t="s">
        <v>57</v>
      </c>
    </row>
    <row r="2" spans="1:17" ht="27" customHeight="1" x14ac:dyDescent="0.2">
      <c r="A2" s="114" t="s">
        <v>125</v>
      </c>
      <c r="B2" s="114" t="s">
        <v>114</v>
      </c>
      <c r="C2" s="114" t="s">
        <v>38</v>
      </c>
      <c r="D2" s="115">
        <v>35360</v>
      </c>
      <c r="E2" s="139" t="s">
        <v>60</v>
      </c>
      <c r="F2" s="130"/>
      <c r="G2" s="79">
        <f>D2*$N$1+D2</f>
        <v>36774.400000000001</v>
      </c>
      <c r="H2" s="146">
        <f>AVERAGE(D2,G2)</f>
        <v>36067.199999999997</v>
      </c>
      <c r="I2" s="146">
        <f>IFERROR(IF(E2="Formula",0,VLOOKUP(C2,'Fringe Rates'!$A$3:$D$10,4,FALSE)*H2),0)</f>
        <v>10531.622399999998</v>
      </c>
      <c r="J2" s="148">
        <f>IF(E2="formula",$N$4,I2+H2)</f>
        <v>46598.822399999997</v>
      </c>
      <c r="L2" s="6"/>
      <c r="M2" s="128" t="s">
        <v>109</v>
      </c>
      <c r="N2" s="129">
        <v>0.04</v>
      </c>
      <c r="Q2" s="2" t="s">
        <v>60</v>
      </c>
    </row>
    <row r="3" spans="1:17" ht="29.25" customHeight="1" x14ac:dyDescent="0.2">
      <c r="A3" s="114" t="s">
        <v>124</v>
      </c>
      <c r="B3" s="114"/>
      <c r="C3" s="114" t="s">
        <v>30</v>
      </c>
      <c r="D3" s="115">
        <v>35100</v>
      </c>
      <c r="E3" s="139" t="s">
        <v>60</v>
      </c>
      <c r="F3" s="130"/>
      <c r="G3" s="79">
        <f t="shared" ref="G3:G14" si="0">D3*$N$1+D3</f>
        <v>36504</v>
      </c>
      <c r="H3" s="146">
        <f t="shared" ref="H3:H8" si="1">AVERAGE(D3,G3)</f>
        <v>35802</v>
      </c>
      <c r="I3" s="146">
        <f>IFERROR(IF(E3="Formula",0,VLOOKUP(C3,'Fringe Rates'!$A$3:$D$10,4,FALSE)*H3),0)</f>
        <v>15609.672</v>
      </c>
      <c r="J3" s="148">
        <f t="shared" ref="J3:J14" si="2">IF(E3="formula",$N$4,I3+H3)</f>
        <v>51411.671999999999</v>
      </c>
      <c r="M3" s="128" t="s">
        <v>95</v>
      </c>
      <c r="N3" s="129">
        <v>0.03</v>
      </c>
      <c r="Q3" s="2" t="s">
        <v>58</v>
      </c>
    </row>
    <row r="4" spans="1:17" ht="30.75" customHeight="1" x14ac:dyDescent="0.2">
      <c r="A4" s="114" t="s">
        <v>126</v>
      </c>
      <c r="B4" s="114" t="s">
        <v>119</v>
      </c>
      <c r="C4" s="114" t="s">
        <v>38</v>
      </c>
      <c r="D4" s="115">
        <v>60000</v>
      </c>
      <c r="E4" s="139" t="s">
        <v>58</v>
      </c>
      <c r="F4" s="130"/>
      <c r="G4" s="79">
        <f t="shared" si="0"/>
        <v>62400</v>
      </c>
      <c r="H4" s="146">
        <f t="shared" si="1"/>
        <v>61200</v>
      </c>
      <c r="I4" s="146">
        <f>IFERROR(IF(E4="Formula",0,VLOOKUP(C4,'Fringe Rates'!$A$3:$D$10,4,FALSE)*H4),0)</f>
        <v>0</v>
      </c>
      <c r="J4" s="148">
        <f t="shared" si="2"/>
        <v>14700</v>
      </c>
      <c r="M4" s="2" t="s">
        <v>107</v>
      </c>
      <c r="N4" s="79">
        <v>14700</v>
      </c>
      <c r="Q4" s="2" t="s">
        <v>59</v>
      </c>
    </row>
    <row r="5" spans="1:17" ht="29.25" customHeight="1" x14ac:dyDescent="0.2">
      <c r="A5" s="114"/>
      <c r="B5" s="114"/>
      <c r="C5" s="114"/>
      <c r="D5" s="115"/>
      <c r="E5" s="139"/>
      <c r="F5" s="130"/>
      <c r="G5" s="79">
        <f t="shared" si="0"/>
        <v>0</v>
      </c>
      <c r="H5" s="146">
        <f t="shared" si="1"/>
        <v>0</v>
      </c>
      <c r="I5" s="146">
        <f>IFERROR(IF(E5="Formula",0,VLOOKUP(C5,'Fringe Rates'!$A$3:$D$10,4,FALSE)*H5),0)</f>
        <v>0</v>
      </c>
      <c r="J5" s="148">
        <f t="shared" si="2"/>
        <v>0</v>
      </c>
      <c r="M5" s="2" t="s">
        <v>115</v>
      </c>
      <c r="N5" s="6"/>
    </row>
    <row r="6" spans="1:17" ht="45" customHeight="1" x14ac:dyDescent="0.25">
      <c r="A6" s="114"/>
      <c r="B6" s="114"/>
      <c r="C6" s="114"/>
      <c r="D6" s="115"/>
      <c r="E6" s="139"/>
      <c r="F6" s="130"/>
      <c r="G6" s="79">
        <f t="shared" si="0"/>
        <v>0</v>
      </c>
      <c r="H6" s="146">
        <f t="shared" si="1"/>
        <v>0</v>
      </c>
      <c r="I6" s="146">
        <f>IFERROR(IF(E6="Formula",0,VLOOKUP(C6,'Fringe Rates'!$A$3:$D$10,4,FALSE)*H6),0)</f>
        <v>0</v>
      </c>
      <c r="J6" s="148">
        <f t="shared" si="2"/>
        <v>0</v>
      </c>
      <c r="M6" s="177" t="s">
        <v>110</v>
      </c>
      <c r="N6" s="170"/>
      <c r="O6" s="170"/>
      <c r="P6" s="170"/>
      <c r="Q6" s="170"/>
    </row>
    <row r="7" spans="1:17" ht="33.75" customHeight="1" x14ac:dyDescent="0.2">
      <c r="A7" s="114"/>
      <c r="B7" s="114"/>
      <c r="C7" s="114"/>
      <c r="D7" s="115"/>
      <c r="E7" s="139"/>
      <c r="F7" s="130"/>
      <c r="G7" s="79">
        <f t="shared" si="0"/>
        <v>0</v>
      </c>
      <c r="H7" s="146">
        <f t="shared" si="1"/>
        <v>0</v>
      </c>
      <c r="I7" s="146">
        <f>IFERROR(IF(E7="Formula",0,VLOOKUP(C7,'Fringe Rates'!$A$3:$D$10,4,FALSE)*H7),0)</f>
        <v>0</v>
      </c>
      <c r="J7" s="148">
        <f t="shared" si="2"/>
        <v>0</v>
      </c>
      <c r="K7" s="113"/>
    </row>
    <row r="8" spans="1:17" ht="19.5" customHeight="1" x14ac:dyDescent="0.2">
      <c r="A8" s="114"/>
      <c r="B8" s="114"/>
      <c r="C8" s="114"/>
      <c r="D8" s="115"/>
      <c r="E8" s="139"/>
      <c r="F8" s="130"/>
      <c r="G8" s="79">
        <f t="shared" si="0"/>
        <v>0</v>
      </c>
      <c r="H8" s="146">
        <f t="shared" si="1"/>
        <v>0</v>
      </c>
      <c r="I8" s="146">
        <f>IFERROR(IF(E8="Formula",0,VLOOKUP(C8,'Fringe Rates'!$A$3:$D$10,4,FALSE)*H8),0)</f>
        <v>0</v>
      </c>
      <c r="J8" s="148">
        <f t="shared" si="2"/>
        <v>0</v>
      </c>
      <c r="M8" s="6"/>
    </row>
    <row r="9" spans="1:17" x14ac:dyDescent="0.2">
      <c r="A9" s="114"/>
      <c r="B9" s="114"/>
      <c r="C9" s="114"/>
      <c r="D9" s="115"/>
      <c r="E9" s="140"/>
      <c r="F9" s="130"/>
      <c r="G9" s="79">
        <f t="shared" si="0"/>
        <v>0</v>
      </c>
      <c r="H9" s="146">
        <f t="shared" ref="H9:H14" si="3">AVERAGE(D9,G9)</f>
        <v>0</v>
      </c>
      <c r="I9" s="146">
        <f>IFERROR(IF(E9="Formula",0,VLOOKUP(C9,'Fringe Rates'!$A$3:$D$10,4,FALSE)*H9),0)</f>
        <v>0</v>
      </c>
      <c r="J9" s="148">
        <f t="shared" si="2"/>
        <v>0</v>
      </c>
      <c r="M9" s="6"/>
    </row>
    <row r="10" spans="1:17" x14ac:dyDescent="0.2">
      <c r="A10" s="114"/>
      <c r="B10" s="114"/>
      <c r="C10" s="114"/>
      <c r="D10" s="115"/>
      <c r="E10" s="140"/>
      <c r="F10" s="130"/>
      <c r="G10" s="79">
        <f t="shared" si="0"/>
        <v>0</v>
      </c>
      <c r="H10" s="146">
        <f t="shared" si="3"/>
        <v>0</v>
      </c>
      <c r="I10" s="146">
        <f>IFERROR(IF(E10="Formula",0,VLOOKUP(C10,'Fringe Rates'!$A$3:$D$10,4,FALSE)*H10),0)</f>
        <v>0</v>
      </c>
      <c r="J10" s="148">
        <f t="shared" si="2"/>
        <v>0</v>
      </c>
      <c r="M10" s="6"/>
    </row>
    <row r="11" spans="1:17" x14ac:dyDescent="0.2">
      <c r="A11" s="114"/>
      <c r="B11" s="114"/>
      <c r="C11" s="114"/>
      <c r="D11" s="115"/>
      <c r="E11" s="140"/>
      <c r="F11" s="130"/>
      <c r="G11" s="79">
        <f t="shared" si="0"/>
        <v>0</v>
      </c>
      <c r="H11" s="146">
        <f t="shared" si="3"/>
        <v>0</v>
      </c>
      <c r="I11" s="146">
        <f>IFERROR(IF(E11="Formula",0,VLOOKUP(C11,'Fringe Rates'!$A$3:$D$10,4,FALSE)*H11),0)</f>
        <v>0</v>
      </c>
      <c r="J11" s="148">
        <f t="shared" si="2"/>
        <v>0</v>
      </c>
    </row>
    <row r="12" spans="1:17" x14ac:dyDescent="0.2">
      <c r="A12" s="114"/>
      <c r="B12" s="114"/>
      <c r="C12" s="114"/>
      <c r="D12" s="115"/>
      <c r="E12" s="140"/>
      <c r="F12" s="130"/>
      <c r="G12" s="79">
        <f t="shared" si="0"/>
        <v>0</v>
      </c>
      <c r="H12" s="146">
        <f t="shared" si="3"/>
        <v>0</v>
      </c>
      <c r="I12" s="146">
        <f>IFERROR(IF(E12="Formula",0,VLOOKUP(C12,'Fringe Rates'!$A$3:$D$10,4,FALSE)*H12),0)</f>
        <v>0</v>
      </c>
      <c r="J12" s="148">
        <f t="shared" si="2"/>
        <v>0</v>
      </c>
      <c r="M12" s="131"/>
    </row>
    <row r="13" spans="1:17" x14ac:dyDescent="0.2">
      <c r="A13" s="114"/>
      <c r="B13" s="114"/>
      <c r="C13" s="114"/>
      <c r="D13" s="114"/>
      <c r="E13" s="141"/>
      <c r="F13" s="130"/>
      <c r="G13" s="79">
        <f t="shared" si="0"/>
        <v>0</v>
      </c>
      <c r="H13" s="146">
        <f t="shared" si="3"/>
        <v>0</v>
      </c>
      <c r="I13" s="146">
        <f>IFERROR(IF(E13="Formula",0,VLOOKUP(C13,'Fringe Rates'!$A$3:$D$10,4,FALSE)*H13),0)</f>
        <v>0</v>
      </c>
      <c r="J13" s="148">
        <f t="shared" si="2"/>
        <v>0</v>
      </c>
    </row>
    <row r="14" spans="1:17" x14ac:dyDescent="0.2">
      <c r="A14" s="114"/>
      <c r="B14" s="114"/>
      <c r="C14" s="114"/>
      <c r="D14" s="114"/>
      <c r="E14" s="141"/>
      <c r="F14" s="130"/>
      <c r="G14" s="79">
        <f t="shared" si="0"/>
        <v>0</v>
      </c>
      <c r="H14" s="146">
        <f t="shared" si="3"/>
        <v>0</v>
      </c>
      <c r="I14" s="146">
        <f>IFERROR(IF(E14="Formula",0,VLOOKUP(C14,'Fringe Rates'!$A$3:$D$10,4,FALSE)*H14),0)</f>
        <v>0</v>
      </c>
      <c r="J14" s="148">
        <f t="shared" si="2"/>
        <v>0</v>
      </c>
    </row>
    <row r="15" spans="1:17" ht="21.75" customHeight="1" thickBot="1" x14ac:dyDescent="0.3">
      <c r="A15" s="164" t="s">
        <v>113</v>
      </c>
      <c r="B15" s="164"/>
      <c r="C15" s="164"/>
      <c r="D15" s="164"/>
      <c r="E15" s="165"/>
      <c r="F15" s="166"/>
      <c r="G15" s="164"/>
      <c r="H15" s="164"/>
      <c r="I15" s="164"/>
      <c r="J15" s="167">
        <f>SUM(J2:J14)</f>
        <v>112710.4944</v>
      </c>
      <c r="K15" s="164"/>
    </row>
    <row r="16" spans="1:17" ht="25.5" customHeight="1" thickTop="1" x14ac:dyDescent="0.25">
      <c r="A16" s="178" t="s">
        <v>47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80"/>
      <c r="M16" s="6"/>
    </row>
    <row r="17" spans="1:13" ht="15.75" x14ac:dyDescent="0.25">
      <c r="A17" s="181" t="s">
        <v>111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M17" s="131"/>
    </row>
    <row r="18" spans="1:13" x14ac:dyDescent="0.2">
      <c r="A18" s="2" t="s">
        <v>112</v>
      </c>
      <c r="D18" s="6"/>
    </row>
    <row r="19" spans="1:13" x14ac:dyDescent="0.2">
      <c r="D19" s="6"/>
      <c r="E19" s="142"/>
    </row>
    <row r="20" spans="1:13" x14ac:dyDescent="0.2">
      <c r="D20" s="6"/>
      <c r="E20" s="142"/>
    </row>
    <row r="21" spans="1:13" x14ac:dyDescent="0.2">
      <c r="D21" s="79"/>
      <c r="H21" s="6"/>
    </row>
    <row r="22" spans="1:13" x14ac:dyDescent="0.2">
      <c r="H22" s="6"/>
    </row>
    <row r="23" spans="1:13" x14ac:dyDescent="0.2">
      <c r="D23" s="6"/>
      <c r="H23" s="6"/>
    </row>
    <row r="25" spans="1:13" x14ac:dyDescent="0.2">
      <c r="D25" s="131"/>
    </row>
    <row r="26" spans="1:13" x14ac:dyDescent="0.2">
      <c r="M26" s="131"/>
    </row>
  </sheetData>
  <mergeCells count="3">
    <mergeCell ref="M6:Q6"/>
    <mergeCell ref="A16:K16"/>
    <mergeCell ref="A17:K17"/>
  </mergeCells>
  <dataValidations count="1">
    <dataValidation type="list" allowBlank="1" showInputMessage="1" showErrorMessage="1" sqref="E2:E8" xr:uid="{00000000-0002-0000-0200-000000000000}">
      <formula1>$Q$2:$Q$5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'Fringe Rates'!$A$3:$A$9</xm:f>
          </x14:formula1>
          <xm:sqref>C2:C14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0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25.7109375" customWidth="1"/>
    <col min="2" max="2" width="42.28515625" customWidth="1"/>
    <col min="3" max="3" width="20.42578125" customWidth="1"/>
    <col min="4" max="4" width="12.140625" customWidth="1"/>
    <col min="5" max="5" width="9.5703125" customWidth="1"/>
    <col min="6" max="6" width="12.85546875" customWidth="1"/>
    <col min="7" max="7" width="12.5703125" customWidth="1"/>
    <col min="8" max="8" width="11" customWidth="1"/>
    <col min="9" max="9" width="13.85546875" customWidth="1"/>
    <col min="10" max="10" width="17.5703125" customWidth="1"/>
    <col min="11" max="11" width="17.140625" customWidth="1"/>
    <col min="12" max="12" width="16.85546875" customWidth="1"/>
    <col min="13" max="13" width="15.42578125" customWidth="1"/>
    <col min="14" max="14" width="6.28515625" style="1" customWidth="1"/>
    <col min="15" max="15" width="23.140625" customWidth="1"/>
    <col min="16" max="16" width="12" bestFit="1" customWidth="1"/>
    <col min="17" max="17" width="13.85546875" customWidth="1"/>
  </cols>
  <sheetData>
    <row r="1" spans="1:19" ht="30" customHeight="1" x14ac:dyDescent="0.25">
      <c r="A1" s="25" t="s">
        <v>100</v>
      </c>
      <c r="B1" s="55" t="s">
        <v>99</v>
      </c>
      <c r="C1" s="55"/>
      <c r="D1" s="26"/>
      <c r="E1" s="26"/>
      <c r="F1" s="26"/>
      <c r="G1" s="26"/>
      <c r="H1" s="26"/>
      <c r="I1" s="26"/>
      <c r="J1" s="26"/>
      <c r="K1" s="26"/>
      <c r="L1" s="26"/>
      <c r="M1" s="27"/>
      <c r="O1" s="22"/>
      <c r="P1" s="36"/>
    </row>
    <row r="2" spans="1:19" ht="21.75" hidden="1" customHeight="1" x14ac:dyDescent="0.25">
      <c r="A2" s="86"/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9" ht="22.5" customHeight="1" x14ac:dyDescent="0.25">
      <c r="A3" s="52" t="s">
        <v>101</v>
      </c>
      <c r="B3" s="85" t="s">
        <v>118</v>
      </c>
      <c r="C3" s="85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9" ht="24.75" customHeight="1" x14ac:dyDescent="0.25">
      <c r="A4" s="28" t="s">
        <v>2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1"/>
    </row>
    <row r="5" spans="1:19" ht="18" customHeight="1" x14ac:dyDescent="0.25"/>
    <row r="6" spans="1:19" ht="15.75" x14ac:dyDescent="0.25">
      <c r="A6" s="7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2"/>
      <c r="P6" s="2"/>
    </row>
    <row r="7" spans="1:19" ht="30" hidden="1" customHeight="1" x14ac:dyDescent="0.25">
      <c r="A7" s="61" t="s">
        <v>11</v>
      </c>
      <c r="B7" s="62"/>
      <c r="C7" s="62"/>
      <c r="D7" s="62"/>
      <c r="E7" s="62"/>
      <c r="F7" s="62"/>
      <c r="G7" s="62"/>
      <c r="H7" s="62"/>
      <c r="I7" s="94"/>
      <c r="J7" s="63"/>
      <c r="K7" s="63"/>
      <c r="L7" s="63"/>
      <c r="M7" s="64"/>
      <c r="N7" s="5"/>
      <c r="O7" s="2"/>
      <c r="P7" s="2"/>
    </row>
    <row r="8" spans="1:19" ht="26.25" hidden="1" x14ac:dyDescent="0.25">
      <c r="A8" s="67" t="s">
        <v>12</v>
      </c>
      <c r="B8" s="68" t="s">
        <v>0</v>
      </c>
      <c r="C8" s="68"/>
      <c r="D8" s="69"/>
      <c r="E8" s="70"/>
      <c r="F8" s="69" t="s">
        <v>24</v>
      </c>
      <c r="G8" s="70" t="s">
        <v>20</v>
      </c>
      <c r="H8" s="69" t="s">
        <v>18</v>
      </c>
      <c r="I8" s="69"/>
      <c r="J8" s="69" t="s">
        <v>13</v>
      </c>
      <c r="K8" s="69" t="s">
        <v>14</v>
      </c>
      <c r="L8" s="69" t="s">
        <v>15</v>
      </c>
      <c r="M8" s="71" t="s">
        <v>19</v>
      </c>
      <c r="N8" s="4"/>
      <c r="O8" s="3"/>
      <c r="P8" s="2"/>
    </row>
    <row r="9" spans="1:19" ht="21.75" hidden="1" customHeight="1" x14ac:dyDescent="0.25">
      <c r="A9" s="76"/>
      <c r="B9" s="38"/>
      <c r="C9" s="91"/>
      <c r="D9" s="41"/>
      <c r="E9" s="10"/>
      <c r="F9" s="77"/>
      <c r="G9" s="46"/>
      <c r="H9" s="44">
        <v>1</v>
      </c>
      <c r="I9" s="40"/>
      <c r="J9" s="12">
        <f>H9*F9</f>
        <v>0</v>
      </c>
      <c r="K9" s="42" t="e">
        <f>G9*H9*#REF!/3</f>
        <v>#REF!</v>
      </c>
      <c r="L9" s="43" t="e">
        <f>K9</f>
        <v>#REF!</v>
      </c>
      <c r="M9" s="13" t="e">
        <f>SUM(J9:L9)</f>
        <v>#REF!</v>
      </c>
      <c r="N9" s="5"/>
      <c r="O9" s="6"/>
      <c r="P9" s="2"/>
    </row>
    <row r="10" spans="1:19" ht="21.75" hidden="1" customHeight="1" x14ac:dyDescent="0.25">
      <c r="A10" s="76"/>
      <c r="B10" s="38"/>
      <c r="C10" s="91"/>
      <c r="D10" s="38"/>
      <c r="E10" s="10"/>
      <c r="F10" s="47"/>
      <c r="G10" s="47"/>
      <c r="H10" s="44">
        <v>1</v>
      </c>
      <c r="I10" s="40"/>
      <c r="J10" s="40"/>
      <c r="K10" s="40"/>
      <c r="L10" s="40">
        <v>0</v>
      </c>
      <c r="M10" s="13">
        <f>SUM(J10:L10)</f>
        <v>0</v>
      </c>
      <c r="N10" s="5"/>
      <c r="O10" s="2"/>
      <c r="P10" s="2"/>
    </row>
    <row r="11" spans="1:19" ht="19.5" hidden="1" customHeight="1" x14ac:dyDescent="0.25">
      <c r="A11" s="76"/>
      <c r="B11" s="38"/>
      <c r="C11" s="91"/>
      <c r="D11" s="38"/>
      <c r="E11" s="10"/>
      <c r="F11" s="47"/>
      <c r="G11" s="47"/>
      <c r="H11" s="44">
        <v>1</v>
      </c>
      <c r="I11" s="40"/>
      <c r="J11" s="40"/>
      <c r="K11" s="40"/>
      <c r="L11" s="40"/>
      <c r="M11" s="13">
        <f>SUM(J11:L11)</f>
        <v>0</v>
      </c>
      <c r="N11" s="5"/>
      <c r="O11" s="2"/>
      <c r="P11" s="2"/>
    </row>
    <row r="12" spans="1:19" hidden="1" x14ac:dyDescent="0.25">
      <c r="A12" s="9"/>
      <c r="B12" s="14"/>
      <c r="C12" s="91"/>
      <c r="D12" s="38"/>
      <c r="E12" s="10"/>
      <c r="F12" s="47"/>
      <c r="G12" s="47"/>
      <c r="H12" s="45"/>
      <c r="I12" s="40"/>
      <c r="J12" s="40"/>
      <c r="K12" s="40"/>
      <c r="L12" s="40"/>
      <c r="M12" s="13">
        <f>SUM(J12:L12)</f>
        <v>0</v>
      </c>
      <c r="N12" s="5"/>
      <c r="O12" s="2"/>
      <c r="P12" s="2"/>
    </row>
    <row r="13" spans="1:19" ht="15.75" hidden="1" thickBot="1" x14ac:dyDescent="0.3">
      <c r="A13" s="56" t="s">
        <v>16</v>
      </c>
      <c r="B13" s="56"/>
      <c r="C13" s="56"/>
      <c r="D13" s="56"/>
      <c r="E13" s="57"/>
      <c r="F13" s="58"/>
      <c r="G13" s="59">
        <f>SUM(G9:G12)</f>
        <v>0</v>
      </c>
      <c r="H13" s="59"/>
      <c r="I13" s="58"/>
      <c r="J13" s="58">
        <f>SUM(J9:J12)</f>
        <v>0</v>
      </c>
      <c r="K13" s="58" t="e">
        <f t="shared" ref="K13:L13" si="0">SUM(K9:K12)</f>
        <v>#REF!</v>
      </c>
      <c r="L13" s="58" t="e">
        <f t="shared" si="0"/>
        <v>#REF!</v>
      </c>
      <c r="M13" s="60" t="e">
        <f>SUM(M9:M12)</f>
        <v>#REF!</v>
      </c>
      <c r="N13" s="5"/>
      <c r="O13" s="6"/>
      <c r="P13" s="2"/>
    </row>
    <row r="14" spans="1:19" ht="15.75" hidden="1" x14ac:dyDescent="0.2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2"/>
      <c r="P14" s="2"/>
    </row>
    <row r="15" spans="1:19" ht="21.75" customHeight="1" thickBot="1" x14ac:dyDescent="0.3">
      <c r="A15" s="61" t="s">
        <v>17</v>
      </c>
      <c r="B15" s="62"/>
      <c r="C15" s="62"/>
      <c r="D15" s="62"/>
      <c r="E15" s="62"/>
      <c r="F15" s="62"/>
      <c r="G15" s="62"/>
      <c r="H15" s="62"/>
      <c r="I15" s="94"/>
      <c r="J15" s="63"/>
      <c r="K15" s="63"/>
      <c r="L15" s="63"/>
      <c r="M15" s="151"/>
      <c r="N15" s="5"/>
      <c r="O15" s="2"/>
      <c r="P15" s="2"/>
    </row>
    <row r="16" spans="1:19" ht="39" customHeight="1" x14ac:dyDescent="0.25">
      <c r="A16" s="67" t="s">
        <v>4</v>
      </c>
      <c r="B16" s="68" t="s">
        <v>0</v>
      </c>
      <c r="C16" s="70" t="s">
        <v>29</v>
      </c>
      <c r="D16" s="70" t="s">
        <v>55</v>
      </c>
      <c r="E16" s="70" t="s">
        <v>1</v>
      </c>
      <c r="F16" s="70" t="s">
        <v>53</v>
      </c>
      <c r="G16" s="70" t="s">
        <v>41</v>
      </c>
      <c r="H16" s="70" t="s">
        <v>42</v>
      </c>
      <c r="I16" s="70" t="s">
        <v>43</v>
      </c>
      <c r="J16" s="105" t="s">
        <v>120</v>
      </c>
      <c r="K16" s="105" t="s">
        <v>121</v>
      </c>
      <c r="L16" s="105" t="s">
        <v>122</v>
      </c>
      <c r="M16" s="152" t="s">
        <v>50</v>
      </c>
      <c r="N16" s="4"/>
      <c r="O16" s="3"/>
      <c r="P16" s="2"/>
      <c r="S16" s="80"/>
    </row>
    <row r="17" spans="1:19" x14ac:dyDescent="0.25">
      <c r="A17" s="90" t="str">
        <f>'Salary by CY'!A2</f>
        <v>John D.</v>
      </c>
      <c r="B17" s="91" t="str">
        <f>IFERROR(VLOOKUP(A17,'Salary by CY'!A1:F14,2,FALSE),)</f>
        <v>4H Coordinator</v>
      </c>
      <c r="C17" s="91" t="str">
        <f>IFERROR(VLOOKUP(A17,'Salary by CY'!A2:F14,3,FALSE),)</f>
        <v>Admin Prof./ Faculty</v>
      </c>
      <c r="D17" s="126" t="str">
        <f>IFERROR(VLOOKUP(A17,'Salary by CY'!$A$2:$F$14,5,FALSE),)</f>
        <v>County</v>
      </c>
      <c r="E17" s="163">
        <f>35/40</f>
        <v>0.875</v>
      </c>
      <c r="F17" s="11">
        <f>IFERROR(VLOOKUP(A17,'Salary by CY'!$A$2:$H$14,8,FALSE),)</f>
        <v>36067.199999999997</v>
      </c>
      <c r="G17" s="11">
        <f>IF(D17="Formula",'Salary by CY'!$N$4/'Fringe Rates'!$E$3,F17*E17)</f>
        <v>31558.799999999996</v>
      </c>
      <c r="H17" s="117">
        <f>IFERROR(VLOOKUP(C17,'Fringe Rates'!$A$3:$D$9,4,FALSE),)</f>
        <v>0.29199999999999998</v>
      </c>
      <c r="I17" s="13">
        <f>G17*H17</f>
        <v>9215.1695999999974</v>
      </c>
      <c r="J17" s="13">
        <f>G17+I17</f>
        <v>40773.969599999997</v>
      </c>
      <c r="K17" s="13">
        <f>J17*1.03</f>
        <v>41997.188687999995</v>
      </c>
      <c r="L17" s="13">
        <f>K17*1.03</f>
        <v>43257.104348639994</v>
      </c>
      <c r="M17" s="153">
        <f t="shared" ref="M17:M22" si="1">SUM(J17:L17)</f>
        <v>126028.26263663999</v>
      </c>
      <c r="N17" s="4"/>
      <c r="O17" s="83"/>
      <c r="P17" s="79"/>
    </row>
    <row r="18" spans="1:19" x14ac:dyDescent="0.25">
      <c r="A18" s="90" t="str">
        <f>'Salary by CY'!A3</f>
        <v>Sally G.</v>
      </c>
      <c r="B18" s="91">
        <f>IFERROR(VLOOKUP(A18,'Salary by CY'!A2:F14,2,FALSE),)</f>
        <v>0</v>
      </c>
      <c r="C18" s="91" t="str">
        <f>IFERROR(VLOOKUP(A18,'Salary by CY'!A3:F14,3,FALSE),)</f>
        <v>State Classified</v>
      </c>
      <c r="D18" s="126" t="str">
        <f>IFERROR(VLOOKUP(A18,'Salary by CY'!$A$2:$F$14,5,FALSE),)</f>
        <v>County</v>
      </c>
      <c r="E18" s="163">
        <f>24/40</f>
        <v>0.6</v>
      </c>
      <c r="F18" s="11">
        <f>IFERROR(VLOOKUP(A18,'Salary by CY'!$A$2:$H$14,8,FALSE),)</f>
        <v>35802</v>
      </c>
      <c r="G18" s="11">
        <f>IF(D18="Formula",'Salary by CY'!$N$4/'Fringe Rates'!$E$3,F18*E18)</f>
        <v>21481.200000000001</v>
      </c>
      <c r="H18" s="117">
        <f>IFERROR(VLOOKUP(C18,'Fringe Rates'!$A$3:$D$9,4,FALSE),)</f>
        <v>0.436</v>
      </c>
      <c r="I18" s="13">
        <f t="shared" ref="I18:I22" si="2">G18*H18</f>
        <v>9365.8032000000003</v>
      </c>
      <c r="J18" s="13">
        <f>I18+G18</f>
        <v>30847.003199999999</v>
      </c>
      <c r="K18" s="13">
        <f t="shared" ref="K18:K26" si="3">J18*1.03</f>
        <v>31772.413295999999</v>
      </c>
      <c r="L18" s="13">
        <f t="shared" ref="L18" si="4">K18*1.03</f>
        <v>32725.585694879999</v>
      </c>
      <c r="M18" s="153">
        <f t="shared" si="1"/>
        <v>95345.002190879997</v>
      </c>
      <c r="N18" s="5"/>
      <c r="O18" s="2"/>
      <c r="P18" s="2"/>
      <c r="S18" s="80"/>
    </row>
    <row r="19" spans="1:19" x14ac:dyDescent="0.25">
      <c r="A19" s="90" t="str">
        <f>'Salary by CY'!A4</f>
        <v>Jorge P.</v>
      </c>
      <c r="B19" s="91" t="str">
        <f>IFERROR(VLOOKUP(A19,'Salary by CY'!A3:F15,2,FALSE),)</f>
        <v>County Director</v>
      </c>
      <c r="C19" s="91" t="str">
        <f>IFERROR(VLOOKUP(A19,'Salary by CY'!A4:F15,3,FALSE),)</f>
        <v>Admin Prof./ Faculty</v>
      </c>
      <c r="D19" s="126" t="str">
        <f>IFERROR(VLOOKUP(A19,'Salary by CY'!$A$2:$F$14,5,FALSE),)</f>
        <v>Formula</v>
      </c>
      <c r="E19" s="163">
        <v>1</v>
      </c>
      <c r="F19" s="11">
        <f>IFERROR(VLOOKUP(A19,'Salary by CY'!$A$2:$H$14,8,FALSE),)</f>
        <v>61200</v>
      </c>
      <c r="G19" s="11">
        <f>IF(D19="Formula",'Salary by CY'!$N$4/'Fringe Rates'!$E$3,F19*E19)</f>
        <v>11377.708978328174</v>
      </c>
      <c r="H19" s="117">
        <f>IFERROR(VLOOKUP(C19,'Fringe Rates'!$A$3:$D$9,4,FALSE),)</f>
        <v>0.29199999999999998</v>
      </c>
      <c r="I19" s="13">
        <f t="shared" si="2"/>
        <v>3322.2910216718265</v>
      </c>
      <c r="J19" s="13">
        <f>I19+G19</f>
        <v>14700</v>
      </c>
      <c r="K19" s="13">
        <f t="shared" si="3"/>
        <v>15141</v>
      </c>
      <c r="L19" s="13">
        <f t="shared" ref="L19" si="5">K19*1.03</f>
        <v>15595.23</v>
      </c>
      <c r="M19" s="153">
        <f t="shared" si="1"/>
        <v>45436.229999999996</v>
      </c>
      <c r="N19" s="5"/>
      <c r="O19" s="6"/>
      <c r="P19" s="2"/>
    </row>
    <row r="20" spans="1:19" ht="17.25" customHeight="1" x14ac:dyDescent="0.25">
      <c r="A20" s="90">
        <f>'Salary by CY'!A5</f>
        <v>0</v>
      </c>
      <c r="B20" s="91">
        <f>IFERROR(VLOOKUP(A20,'Salary by CY'!A4:F16,2,FALSE),)</f>
        <v>0</v>
      </c>
      <c r="C20" s="91">
        <f>IFERROR(VLOOKUP(A20,'Salary by CY'!A5:F16,3,FALSE),)</f>
        <v>0</v>
      </c>
      <c r="D20" s="126">
        <f>IFERROR(VLOOKUP(A20,'Salary by CY'!$A$2:$F$14,5,FALSE),)</f>
        <v>0</v>
      </c>
      <c r="E20" s="163">
        <v>1</v>
      </c>
      <c r="F20" s="11">
        <f>IFERROR(VLOOKUP(A20,'Salary by CY'!$A$2:$H$14,8,FALSE),)</f>
        <v>0</v>
      </c>
      <c r="G20" s="11">
        <f>IF(D20="Formula",'Salary by CY'!$N$4/'Fringe Rates'!$E$3,F20*E20)</f>
        <v>0</v>
      </c>
      <c r="H20" s="117">
        <f>IFERROR(VLOOKUP(C20,'Fringe Rates'!$A$3:$D$9,4,FALSE),)</f>
        <v>0</v>
      </c>
      <c r="I20" s="13">
        <f t="shared" si="2"/>
        <v>0</v>
      </c>
      <c r="J20" s="13">
        <f>I20+G20</f>
        <v>0</v>
      </c>
      <c r="K20" s="13">
        <f t="shared" si="3"/>
        <v>0</v>
      </c>
      <c r="L20" s="13">
        <f t="shared" ref="L20" si="6">K20*1.03</f>
        <v>0</v>
      </c>
      <c r="M20" s="153">
        <f t="shared" si="1"/>
        <v>0</v>
      </c>
      <c r="N20" s="5"/>
      <c r="O20" s="2"/>
      <c r="P20" s="2"/>
      <c r="Q20" s="81"/>
    </row>
    <row r="21" spans="1:19" x14ac:dyDescent="0.25">
      <c r="A21" s="90">
        <f>'Salary by CY'!A6</f>
        <v>0</v>
      </c>
      <c r="B21" s="91">
        <f>IFERROR(VLOOKUP(A21,'Salary by CY'!A5:F17,2,FALSE),)</f>
        <v>0</v>
      </c>
      <c r="C21" s="91">
        <f>IFERROR(VLOOKUP(A21,'Salary by CY'!A6:F17,3,FALSE),)</f>
        <v>0</v>
      </c>
      <c r="D21" s="126">
        <f>IFERROR(VLOOKUP(A21,'Salary by CY'!$A$2:$F$14,5,FALSE),)</f>
        <v>0</v>
      </c>
      <c r="E21" s="163">
        <v>1</v>
      </c>
      <c r="F21" s="11">
        <f>IFERROR(VLOOKUP(A21,'Salary by CY'!$A$2:$H$14,8,FALSE),)</f>
        <v>0</v>
      </c>
      <c r="G21" s="11">
        <f>IF(D21="Formula",'Salary by CY'!$N$4/'Fringe Rates'!$E$3,F21*E21)</f>
        <v>0</v>
      </c>
      <c r="H21" s="117">
        <f>IFERROR(VLOOKUP(C21,'Fringe Rates'!$A$3:$D$9,4,FALSE),)</f>
        <v>0</v>
      </c>
      <c r="I21" s="13">
        <f t="shared" si="2"/>
        <v>0</v>
      </c>
      <c r="J21" s="13">
        <f>I21+G21</f>
        <v>0</v>
      </c>
      <c r="K21" s="13">
        <f t="shared" si="3"/>
        <v>0</v>
      </c>
      <c r="L21" s="13">
        <f t="shared" ref="L21" si="7">K21*1.03</f>
        <v>0</v>
      </c>
      <c r="M21" s="153">
        <f t="shared" si="1"/>
        <v>0</v>
      </c>
      <c r="N21" s="5"/>
      <c r="O21" s="6"/>
      <c r="P21" s="2"/>
    </row>
    <row r="22" spans="1:19" ht="21.75" customHeight="1" x14ac:dyDescent="0.25">
      <c r="A22" s="90">
        <f>'Salary by CY'!A7</f>
        <v>0</v>
      </c>
      <c r="B22" s="91">
        <f>IFERROR(VLOOKUP(A22,'Salary by CY'!A6:F18,2,FALSE),)</f>
        <v>0</v>
      </c>
      <c r="C22" s="91">
        <f>IFERROR(VLOOKUP(A22,'Salary by CY'!A7:F18,3,FALSE),)</f>
        <v>0</v>
      </c>
      <c r="D22" s="126">
        <f>IFERROR(VLOOKUP(A22,'Salary by CY'!$A$2:$F$14,5,FALSE),)</f>
        <v>0</v>
      </c>
      <c r="E22" s="163">
        <v>1</v>
      </c>
      <c r="F22" s="11">
        <f>IFERROR(VLOOKUP(A22,'Salary by CY'!$A$2:$H$14,8,FALSE),)</f>
        <v>0</v>
      </c>
      <c r="G22" s="11">
        <f>IF(D22="Formula",'Salary by CY'!$N$4/'Fringe Rates'!$E$3,F22*E22)</f>
        <v>0</v>
      </c>
      <c r="H22" s="117">
        <f>IFERROR(VLOOKUP(C22,'Fringe Rates'!$A$3:$D$9,4,FALSE),)</f>
        <v>0</v>
      </c>
      <c r="I22" s="13">
        <f t="shared" si="2"/>
        <v>0</v>
      </c>
      <c r="J22" s="13">
        <f>I22+G22</f>
        <v>0</v>
      </c>
      <c r="K22" s="13">
        <f t="shared" si="3"/>
        <v>0</v>
      </c>
      <c r="L22" s="13">
        <f t="shared" ref="L22" si="8">K22*1.03</f>
        <v>0</v>
      </c>
      <c r="M22" s="153">
        <f t="shared" si="1"/>
        <v>0</v>
      </c>
      <c r="N22" s="5"/>
      <c r="O22" s="6"/>
      <c r="P22" s="2"/>
    </row>
    <row r="23" spans="1:19" ht="21.75" customHeight="1" x14ac:dyDescent="0.25">
      <c r="A23" s="132">
        <f>'Salary by CY'!A8</f>
        <v>0</v>
      </c>
      <c r="B23" s="133">
        <f>IFERROR(VLOOKUP(A23,'Salary by CY'!A7:F19,2,FALSE),)</f>
        <v>0</v>
      </c>
      <c r="C23" s="133">
        <f>IFERROR(VLOOKUP(A23,'Salary by CY'!A8:F19,3,FALSE),)</f>
        <v>0</v>
      </c>
      <c r="D23" s="126">
        <f>IFERROR(VLOOKUP(A23,'Salary by CY'!$A$2:$F$14,5,FALSE),)</f>
        <v>0</v>
      </c>
      <c r="E23" s="163">
        <f>IFERROR(VLOOKUP(A23,'Salary by CY'!$A$2:$F$14,6,FALSE),)</f>
        <v>0</v>
      </c>
      <c r="F23" s="11">
        <f>IFERROR(VLOOKUP(A23,'Salary by CY'!$A$2:$H$14,8,FALSE),)</f>
        <v>0</v>
      </c>
      <c r="G23" s="11">
        <f>IF(D23="Formula",'Salary by CY'!$N$4/'Fringe Rates'!$E$3,F23*E23)</f>
        <v>0</v>
      </c>
      <c r="H23" s="117">
        <f>IFERROR(VLOOKUP(C23,'Fringe Rates'!$A$3:$D$9,4,FALSE),)</f>
        <v>0</v>
      </c>
      <c r="I23" s="13">
        <f t="shared" ref="I23:I26" si="9">G23*H23</f>
        <v>0</v>
      </c>
      <c r="J23" s="13">
        <f t="shared" ref="J23:J26" si="10">I23+G23</f>
        <v>0</v>
      </c>
      <c r="K23" s="13">
        <f t="shared" si="3"/>
        <v>0</v>
      </c>
      <c r="L23" s="13">
        <f t="shared" ref="L23:L26" si="11">K23*1.03</f>
        <v>0</v>
      </c>
      <c r="M23" s="153">
        <f t="shared" ref="M23:M26" si="12">SUM(J23:L23)</f>
        <v>0</v>
      </c>
      <c r="N23" s="5"/>
      <c r="O23" s="6"/>
      <c r="P23" s="2"/>
    </row>
    <row r="24" spans="1:19" ht="21.75" customHeight="1" x14ac:dyDescent="0.25">
      <c r="A24" s="132">
        <f>'Salary by CY'!A9</f>
        <v>0</v>
      </c>
      <c r="B24" s="133">
        <f>IFERROR(VLOOKUP(A24,'Salary by CY'!A8:F20,2,FALSE),)</f>
        <v>0</v>
      </c>
      <c r="C24" s="133">
        <f>IFERROR(VLOOKUP(A24,'Salary by CY'!A9:F20,3,FALSE),)</f>
        <v>0</v>
      </c>
      <c r="D24" s="126">
        <f>IFERROR(VLOOKUP(A24,'Salary by CY'!$A$2:$F$14,5,FALSE),)</f>
        <v>0</v>
      </c>
      <c r="E24" s="163">
        <f>IFERROR(VLOOKUP(A24,'Salary by CY'!$A$2:$F$14,6,FALSE),)</f>
        <v>0</v>
      </c>
      <c r="F24" s="11">
        <f>IFERROR(VLOOKUP(A24,'Salary by CY'!$A$2:$H$14,8,FALSE),)</f>
        <v>0</v>
      </c>
      <c r="G24" s="11">
        <f>IF(D24="Formula",'Salary by CY'!$N$4/'Fringe Rates'!$E$3,F24*E24)</f>
        <v>0</v>
      </c>
      <c r="H24" s="117">
        <f>IFERROR(VLOOKUP(C24,'Fringe Rates'!$A$3:$D$9,4,FALSE),)</f>
        <v>0</v>
      </c>
      <c r="I24" s="13">
        <f t="shared" si="9"/>
        <v>0</v>
      </c>
      <c r="J24" s="13">
        <f t="shared" si="10"/>
        <v>0</v>
      </c>
      <c r="K24" s="13">
        <f t="shared" si="3"/>
        <v>0</v>
      </c>
      <c r="L24" s="13">
        <f t="shared" si="11"/>
        <v>0</v>
      </c>
      <c r="M24" s="153">
        <f t="shared" si="12"/>
        <v>0</v>
      </c>
      <c r="N24" s="5"/>
      <c r="O24" s="6"/>
      <c r="P24" s="2"/>
    </row>
    <row r="25" spans="1:19" ht="21.75" customHeight="1" x14ac:dyDescent="0.25">
      <c r="A25" s="132">
        <f>'Salary by CY'!A10</f>
        <v>0</v>
      </c>
      <c r="B25" s="133">
        <f>IFERROR(VLOOKUP(A25,'Salary by CY'!A9:F21,2,FALSE),)</f>
        <v>0</v>
      </c>
      <c r="C25" s="133">
        <f>IFERROR(VLOOKUP(A25,'Salary by CY'!A10:F21,3,FALSE),)</f>
        <v>0</v>
      </c>
      <c r="D25" s="126">
        <f>IFERROR(VLOOKUP(A25,'Salary by CY'!$A$2:$F$14,5,FALSE),)</f>
        <v>0</v>
      </c>
      <c r="E25" s="163">
        <f>IFERROR(VLOOKUP(A25,'Salary by CY'!$A$2:$F$14,6,FALSE),)</f>
        <v>0</v>
      </c>
      <c r="F25" s="11">
        <f>IFERROR(VLOOKUP(A25,'Salary by CY'!$A$2:$H$14,8,FALSE),)</f>
        <v>0</v>
      </c>
      <c r="G25" s="11">
        <f>IF(D25="Formula",'Salary by CY'!$N$4/'Fringe Rates'!$E$3,F25*E25)</f>
        <v>0</v>
      </c>
      <c r="H25" s="117">
        <f>IFERROR(VLOOKUP(C25,'Fringe Rates'!$A$3:$D$9,4,FALSE),)</f>
        <v>0</v>
      </c>
      <c r="I25" s="13">
        <f t="shared" si="9"/>
        <v>0</v>
      </c>
      <c r="J25" s="13">
        <f t="shared" si="10"/>
        <v>0</v>
      </c>
      <c r="K25" s="13">
        <f t="shared" si="3"/>
        <v>0</v>
      </c>
      <c r="L25" s="13">
        <f t="shared" si="11"/>
        <v>0</v>
      </c>
      <c r="M25" s="153">
        <f t="shared" si="12"/>
        <v>0</v>
      </c>
      <c r="N25" s="5"/>
      <c r="O25" s="6"/>
      <c r="P25" s="2"/>
    </row>
    <row r="26" spans="1:19" ht="21.75" customHeight="1" x14ac:dyDescent="0.25">
      <c r="A26" s="132">
        <f>'Salary by CY'!A11</f>
        <v>0</v>
      </c>
      <c r="B26" s="133">
        <f>IFERROR(VLOOKUP(A26,'Salary by CY'!A10:F22,2,FALSE),)</f>
        <v>0</v>
      </c>
      <c r="C26" s="133">
        <f>IFERROR(VLOOKUP(A26,'Salary by CY'!A11:F22,3,FALSE),)</f>
        <v>0</v>
      </c>
      <c r="D26" s="126">
        <f>IFERROR(VLOOKUP(A26,'Salary by CY'!$A$2:$F$14,5,FALSE),)</f>
        <v>0</v>
      </c>
      <c r="E26" s="163">
        <f>IFERROR(VLOOKUP(A26,'Salary by CY'!$A$2:$F$14,6,FALSE),)</f>
        <v>0</v>
      </c>
      <c r="F26" s="11">
        <f>IFERROR(VLOOKUP(A26,'Salary by CY'!$A$2:$H$14,8,FALSE),)</f>
        <v>0</v>
      </c>
      <c r="G26" s="11">
        <f>IF(D26="Formula",'Salary by CY'!$N$4/'Fringe Rates'!$E$3,F26*E26)</f>
        <v>0</v>
      </c>
      <c r="H26" s="117">
        <f>IFERROR(VLOOKUP(C26,'Fringe Rates'!$A$3:$D$9,4,FALSE),)</f>
        <v>0</v>
      </c>
      <c r="I26" s="13">
        <f t="shared" si="9"/>
        <v>0</v>
      </c>
      <c r="J26" s="13">
        <f t="shared" si="10"/>
        <v>0</v>
      </c>
      <c r="K26" s="13">
        <f t="shared" si="3"/>
        <v>0</v>
      </c>
      <c r="L26" s="13">
        <f t="shared" si="11"/>
        <v>0</v>
      </c>
      <c r="M26" s="153">
        <f t="shared" si="12"/>
        <v>0</v>
      </c>
      <c r="N26" s="5"/>
      <c r="O26" s="6"/>
      <c r="P26" s="2"/>
    </row>
    <row r="27" spans="1:19" ht="15.75" thickBot="1" x14ac:dyDescent="0.3">
      <c r="A27" s="56" t="s">
        <v>5</v>
      </c>
      <c r="B27" s="56"/>
      <c r="C27" s="56"/>
      <c r="D27" s="56"/>
      <c r="E27" s="57">
        <f>SUM(E17:E22)</f>
        <v>5.4749999999999996</v>
      </c>
      <c r="F27" s="58"/>
      <c r="G27" s="59">
        <f>SUM(G17:G22)</f>
        <v>64417.70897832817</v>
      </c>
      <c r="H27" s="59"/>
      <c r="I27" s="58">
        <f>SUM(I17:I22)</f>
        <v>21903.263821671822</v>
      </c>
      <c r="J27" s="58">
        <f>SUM(J17:J22)</f>
        <v>86320.972799999989</v>
      </c>
      <c r="K27" s="58">
        <f>SUM(K17:K22)</f>
        <v>88910.601983999994</v>
      </c>
      <c r="L27" s="58">
        <f>SUM(L17:L22)</f>
        <v>91577.920043519989</v>
      </c>
      <c r="M27" s="154">
        <f>SUM(M17:M22)</f>
        <v>266809.49482751999</v>
      </c>
      <c r="N27" s="5"/>
      <c r="O27" s="6"/>
      <c r="P27" s="2"/>
      <c r="Q27" s="82"/>
    </row>
    <row r="28" spans="1:19" s="22" customFormat="1" ht="15.75" thickTop="1" x14ac:dyDescent="0.25">
      <c r="A28" s="19"/>
      <c r="B28" s="19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155"/>
      <c r="N28" s="32"/>
      <c r="O28" s="24"/>
      <c r="P28" s="8"/>
    </row>
    <row r="29" spans="1:19" x14ac:dyDescent="0.25">
      <c r="A29" s="61" t="s">
        <v>6</v>
      </c>
      <c r="B29" s="62"/>
      <c r="C29" s="62"/>
      <c r="D29" s="62"/>
      <c r="E29" s="62"/>
      <c r="F29" s="62"/>
      <c r="G29" s="62"/>
      <c r="H29" s="62"/>
      <c r="I29" s="94"/>
      <c r="J29" s="63"/>
      <c r="K29" s="63"/>
      <c r="L29" s="63"/>
      <c r="M29" s="156"/>
      <c r="N29" s="5"/>
      <c r="O29" s="6"/>
      <c r="P29" s="2"/>
    </row>
    <row r="30" spans="1:19" ht="26.25" x14ac:dyDescent="0.25">
      <c r="A30" s="67" t="s">
        <v>9</v>
      </c>
      <c r="B30" s="68" t="s">
        <v>0</v>
      </c>
      <c r="C30" s="68"/>
      <c r="D30" s="68"/>
      <c r="E30" s="69"/>
      <c r="F30" s="69"/>
      <c r="G30" s="69"/>
      <c r="H30" s="69" t="s">
        <v>21</v>
      </c>
      <c r="I30" s="69" t="s">
        <v>8</v>
      </c>
      <c r="J30" s="70" t="s">
        <v>51</v>
      </c>
      <c r="K30" s="106" t="s">
        <v>49</v>
      </c>
      <c r="L30" s="106" t="s">
        <v>52</v>
      </c>
      <c r="M30" s="157" t="s">
        <v>50</v>
      </c>
      <c r="N30" s="5"/>
      <c r="O30" s="2"/>
      <c r="P30" s="2"/>
      <c r="Q30" s="82"/>
    </row>
    <row r="31" spans="1:19" ht="24.75" customHeight="1" x14ac:dyDescent="0.25">
      <c r="A31" s="49" t="s">
        <v>25</v>
      </c>
      <c r="B31" s="187"/>
      <c r="C31" s="188"/>
      <c r="D31" s="189"/>
      <c r="E31" s="189"/>
      <c r="F31" s="170"/>
      <c r="G31" s="92"/>
      <c r="H31" s="121"/>
      <c r="I31" s="122"/>
      <c r="J31" s="124">
        <f>H31*I31</f>
        <v>0</v>
      </c>
      <c r="K31" s="124">
        <f>J31*1.03</f>
        <v>0</v>
      </c>
      <c r="L31" s="124">
        <f>K31*1.03</f>
        <v>0</v>
      </c>
      <c r="M31" s="158">
        <f t="shared" ref="M31:M48" si="13">SUM(J31:L31)</f>
        <v>0</v>
      </c>
      <c r="N31" s="33"/>
      <c r="O31" s="2"/>
      <c r="P31" s="2"/>
    </row>
    <row r="32" spans="1:19" ht="22.5" customHeight="1" x14ac:dyDescent="0.25">
      <c r="A32" s="48"/>
      <c r="B32" s="187"/>
      <c r="C32" s="188"/>
      <c r="D32" s="189"/>
      <c r="E32" s="189"/>
      <c r="F32" s="170"/>
      <c r="G32" s="92"/>
      <c r="H32" s="121"/>
      <c r="I32" s="122"/>
      <c r="J32" s="124">
        <f t="shared" ref="J32:J48" si="14">H32*I32</f>
        <v>0</v>
      </c>
      <c r="K32" s="124">
        <f t="shared" ref="K32:L48" si="15">J32*1.03</f>
        <v>0</v>
      </c>
      <c r="L32" s="124">
        <f t="shared" si="15"/>
        <v>0</v>
      </c>
      <c r="M32" s="158">
        <f t="shared" si="13"/>
        <v>0</v>
      </c>
      <c r="N32" s="5"/>
      <c r="O32" s="2"/>
      <c r="P32" s="2"/>
    </row>
    <row r="33" spans="1:16" ht="21" customHeight="1" x14ac:dyDescent="0.25">
      <c r="A33" s="15"/>
      <c r="B33" s="187" t="s">
        <v>62</v>
      </c>
      <c r="C33" s="188"/>
      <c r="D33" s="189"/>
      <c r="E33" s="189"/>
      <c r="F33" s="170"/>
      <c r="G33" s="92"/>
      <c r="H33" s="123"/>
      <c r="I33" s="122"/>
      <c r="J33" s="124">
        <f t="shared" si="14"/>
        <v>0</v>
      </c>
      <c r="K33" s="124">
        <f t="shared" si="15"/>
        <v>0</v>
      </c>
      <c r="L33" s="124">
        <f t="shared" si="15"/>
        <v>0</v>
      </c>
      <c r="M33" s="158">
        <f t="shared" si="13"/>
        <v>0</v>
      </c>
      <c r="N33" s="5"/>
      <c r="O33" s="2"/>
      <c r="P33" s="2"/>
    </row>
    <row r="34" spans="1:16" ht="23.25" customHeight="1" x14ac:dyDescent="0.25">
      <c r="A34" s="15"/>
      <c r="B34" s="187" t="s">
        <v>63</v>
      </c>
      <c r="C34" s="188"/>
      <c r="D34" s="189"/>
      <c r="E34" s="189"/>
      <c r="F34" s="170"/>
      <c r="G34" s="92"/>
      <c r="H34" s="123"/>
      <c r="I34" s="122"/>
      <c r="J34" s="124">
        <f t="shared" si="14"/>
        <v>0</v>
      </c>
      <c r="K34" s="124">
        <f t="shared" si="15"/>
        <v>0</v>
      </c>
      <c r="L34" s="124">
        <f t="shared" si="15"/>
        <v>0</v>
      </c>
      <c r="M34" s="158">
        <f t="shared" si="13"/>
        <v>0</v>
      </c>
      <c r="N34" s="5"/>
      <c r="O34" s="2"/>
      <c r="P34" s="2"/>
    </row>
    <row r="35" spans="1:16" ht="19.5" customHeight="1" x14ac:dyDescent="0.25">
      <c r="A35" s="15"/>
      <c r="B35" s="187" t="s">
        <v>64</v>
      </c>
      <c r="C35" s="188"/>
      <c r="D35" s="189"/>
      <c r="E35" s="189"/>
      <c r="F35" s="170"/>
      <c r="G35" s="92"/>
      <c r="H35" s="123"/>
      <c r="I35" s="122"/>
      <c r="J35" s="124">
        <f t="shared" si="14"/>
        <v>0</v>
      </c>
      <c r="K35" s="124">
        <f t="shared" si="15"/>
        <v>0</v>
      </c>
      <c r="L35" s="124">
        <f t="shared" si="15"/>
        <v>0</v>
      </c>
      <c r="M35" s="158">
        <f t="shared" si="13"/>
        <v>0</v>
      </c>
      <c r="N35" s="5"/>
      <c r="O35" s="2"/>
      <c r="P35" s="2"/>
    </row>
    <row r="36" spans="1:16" ht="23.25" customHeight="1" x14ac:dyDescent="0.25">
      <c r="A36" s="50"/>
      <c r="B36" s="187" t="s">
        <v>67</v>
      </c>
      <c r="C36" s="188"/>
      <c r="D36" s="189"/>
      <c r="E36" s="189"/>
      <c r="F36" s="170"/>
      <c r="G36" s="92"/>
      <c r="H36" s="121"/>
      <c r="I36" s="122"/>
      <c r="J36" s="124">
        <f t="shared" si="14"/>
        <v>0</v>
      </c>
      <c r="K36" s="124">
        <f t="shared" si="15"/>
        <v>0</v>
      </c>
      <c r="L36" s="124">
        <f t="shared" si="15"/>
        <v>0</v>
      </c>
      <c r="M36" s="158">
        <f t="shared" si="13"/>
        <v>0</v>
      </c>
      <c r="N36" s="5"/>
      <c r="O36" s="2"/>
      <c r="P36" s="2"/>
    </row>
    <row r="37" spans="1:16" ht="20.25" customHeight="1" x14ac:dyDescent="0.25">
      <c r="A37" s="15"/>
      <c r="B37" s="187" t="s">
        <v>65</v>
      </c>
      <c r="C37" s="188"/>
      <c r="D37" s="189"/>
      <c r="E37" s="189"/>
      <c r="F37" s="170"/>
      <c r="G37" s="92"/>
      <c r="H37" s="121"/>
      <c r="I37" s="122"/>
      <c r="J37" s="124">
        <f t="shared" si="14"/>
        <v>0</v>
      </c>
      <c r="K37" s="124">
        <f t="shared" si="15"/>
        <v>0</v>
      </c>
      <c r="L37" s="124">
        <f t="shared" si="15"/>
        <v>0</v>
      </c>
      <c r="M37" s="158">
        <f t="shared" si="13"/>
        <v>0</v>
      </c>
      <c r="N37" s="5"/>
      <c r="O37" s="2"/>
      <c r="P37" s="2"/>
    </row>
    <row r="38" spans="1:16" ht="36.75" customHeight="1" x14ac:dyDescent="0.25">
      <c r="A38" s="15"/>
      <c r="B38" s="187" t="s">
        <v>66</v>
      </c>
      <c r="C38" s="188"/>
      <c r="D38" s="189"/>
      <c r="E38" s="189"/>
      <c r="F38" s="170"/>
      <c r="G38" s="92"/>
      <c r="H38" s="121"/>
      <c r="I38" s="122"/>
      <c r="J38" s="124">
        <f t="shared" ref="J38" si="16">H38*I38</f>
        <v>0</v>
      </c>
      <c r="K38" s="124">
        <f t="shared" si="15"/>
        <v>0</v>
      </c>
      <c r="L38" s="124">
        <f t="shared" si="15"/>
        <v>0</v>
      </c>
      <c r="M38" s="158">
        <f t="shared" ref="M38" si="17">SUM(J38:L38)</f>
        <v>0</v>
      </c>
      <c r="N38" s="5"/>
      <c r="O38" s="2"/>
      <c r="P38" s="2"/>
    </row>
    <row r="39" spans="1:16" ht="22.5" customHeight="1" x14ac:dyDescent="0.25">
      <c r="A39" s="49" t="s">
        <v>26</v>
      </c>
      <c r="B39" s="187"/>
      <c r="C39" s="188"/>
      <c r="D39" s="189"/>
      <c r="E39" s="189"/>
      <c r="F39" s="170"/>
      <c r="G39" s="92"/>
      <c r="H39" s="121"/>
      <c r="I39" s="122"/>
      <c r="J39" s="124">
        <f t="shared" si="14"/>
        <v>0</v>
      </c>
      <c r="K39" s="124">
        <f t="shared" si="15"/>
        <v>0</v>
      </c>
      <c r="L39" s="124">
        <f t="shared" si="15"/>
        <v>0</v>
      </c>
      <c r="M39" s="158">
        <f t="shared" si="13"/>
        <v>0</v>
      </c>
      <c r="N39" s="5"/>
      <c r="O39" s="2"/>
      <c r="P39" s="2"/>
    </row>
    <row r="40" spans="1:16" ht="25.5" customHeight="1" x14ac:dyDescent="0.25">
      <c r="A40" s="90"/>
      <c r="B40" s="187"/>
      <c r="C40" s="188"/>
      <c r="D40" s="189"/>
      <c r="E40" s="189"/>
      <c r="F40" s="170"/>
      <c r="G40" s="92"/>
      <c r="H40" s="121"/>
      <c r="I40" s="122"/>
      <c r="J40" s="124">
        <f t="shared" si="14"/>
        <v>0</v>
      </c>
      <c r="K40" s="124">
        <f t="shared" si="15"/>
        <v>0</v>
      </c>
      <c r="L40" s="124">
        <f t="shared" si="15"/>
        <v>0</v>
      </c>
      <c r="M40" s="158">
        <f t="shared" si="13"/>
        <v>0</v>
      </c>
      <c r="N40" s="5"/>
      <c r="O40" s="2"/>
      <c r="P40" s="2"/>
    </row>
    <row r="41" spans="1:16" x14ac:dyDescent="0.25">
      <c r="A41" s="90"/>
      <c r="B41" s="187"/>
      <c r="C41" s="188"/>
      <c r="D41" s="189"/>
      <c r="E41" s="189"/>
      <c r="F41" s="170"/>
      <c r="G41" s="92"/>
      <c r="H41" s="121"/>
      <c r="I41" s="122"/>
      <c r="J41" s="124">
        <f t="shared" si="14"/>
        <v>0</v>
      </c>
      <c r="K41" s="124">
        <f t="shared" si="15"/>
        <v>0</v>
      </c>
      <c r="L41" s="124">
        <f t="shared" si="15"/>
        <v>0</v>
      </c>
      <c r="M41" s="158">
        <f t="shared" si="13"/>
        <v>0</v>
      </c>
      <c r="N41" s="5"/>
      <c r="O41" s="2"/>
      <c r="P41" s="2"/>
    </row>
    <row r="42" spans="1:16" ht="12" customHeight="1" x14ac:dyDescent="0.25">
      <c r="A42" s="90"/>
      <c r="B42" s="187"/>
      <c r="C42" s="188"/>
      <c r="D42" s="189"/>
      <c r="E42" s="189"/>
      <c r="F42" s="170"/>
      <c r="G42" s="92"/>
      <c r="H42" s="121"/>
      <c r="I42" s="122"/>
      <c r="J42" s="124">
        <f t="shared" si="14"/>
        <v>0</v>
      </c>
      <c r="K42" s="124">
        <f t="shared" si="15"/>
        <v>0</v>
      </c>
      <c r="L42" s="124">
        <f t="shared" si="15"/>
        <v>0</v>
      </c>
      <c r="M42" s="158">
        <f t="shared" si="13"/>
        <v>0</v>
      </c>
      <c r="N42" s="5"/>
      <c r="O42" s="2"/>
      <c r="P42" s="2"/>
    </row>
    <row r="43" spans="1:16" x14ac:dyDescent="0.25">
      <c r="A43" s="90"/>
      <c r="B43" s="187"/>
      <c r="C43" s="188"/>
      <c r="D43" s="189"/>
      <c r="E43" s="189"/>
      <c r="F43" s="170"/>
      <c r="G43" s="92"/>
      <c r="H43" s="121"/>
      <c r="I43" s="122"/>
      <c r="J43" s="124">
        <f t="shared" si="14"/>
        <v>0</v>
      </c>
      <c r="K43" s="124">
        <f t="shared" si="15"/>
        <v>0</v>
      </c>
      <c r="L43" s="124">
        <f t="shared" si="15"/>
        <v>0</v>
      </c>
      <c r="M43" s="158">
        <f t="shared" si="13"/>
        <v>0</v>
      </c>
      <c r="N43" s="5"/>
      <c r="O43" s="2"/>
      <c r="P43" s="2"/>
    </row>
    <row r="44" spans="1:16" ht="39" customHeight="1" x14ac:dyDescent="0.25">
      <c r="A44" s="49" t="s">
        <v>68</v>
      </c>
      <c r="B44" s="187" t="s">
        <v>69</v>
      </c>
      <c r="C44" s="188"/>
      <c r="D44" s="189"/>
      <c r="E44" s="189"/>
      <c r="F44" s="170"/>
      <c r="G44" s="92"/>
      <c r="H44" s="121">
        <v>3000</v>
      </c>
      <c r="I44" s="122">
        <v>0</v>
      </c>
      <c r="J44" s="124">
        <f t="shared" si="14"/>
        <v>0</v>
      </c>
      <c r="K44" s="124">
        <f t="shared" si="15"/>
        <v>0</v>
      </c>
      <c r="L44" s="124">
        <f t="shared" si="15"/>
        <v>0</v>
      </c>
      <c r="M44" s="158">
        <f t="shared" si="13"/>
        <v>0</v>
      </c>
      <c r="N44" s="5"/>
      <c r="O44" s="2"/>
      <c r="P44" s="2"/>
    </row>
    <row r="45" spans="1:16" ht="21" customHeight="1" x14ac:dyDescent="0.25">
      <c r="A45" s="15"/>
      <c r="B45" s="187" t="s">
        <v>70</v>
      </c>
      <c r="C45" s="188"/>
      <c r="D45" s="189"/>
      <c r="E45" s="189"/>
      <c r="F45" s="170"/>
      <c r="G45" s="92"/>
      <c r="H45" s="121">
        <v>1500</v>
      </c>
      <c r="I45" s="122">
        <v>0</v>
      </c>
      <c r="J45" s="124">
        <f t="shared" si="14"/>
        <v>0</v>
      </c>
      <c r="K45" s="124">
        <f t="shared" si="15"/>
        <v>0</v>
      </c>
      <c r="L45" s="124">
        <f t="shared" si="15"/>
        <v>0</v>
      </c>
      <c r="M45" s="158">
        <f t="shared" si="13"/>
        <v>0</v>
      </c>
      <c r="N45" s="5"/>
      <c r="O45" s="2"/>
      <c r="P45" s="2"/>
    </row>
    <row r="46" spans="1:16" ht="28.5" customHeight="1" x14ac:dyDescent="0.25">
      <c r="A46" s="15"/>
      <c r="B46" s="187" t="s">
        <v>71</v>
      </c>
      <c r="C46" s="188"/>
      <c r="D46" s="189"/>
      <c r="E46" s="189"/>
      <c r="F46" s="170"/>
      <c r="G46" s="92"/>
      <c r="H46" s="121">
        <v>3000</v>
      </c>
      <c r="I46" s="122">
        <v>0</v>
      </c>
      <c r="J46" s="124">
        <f t="shared" si="14"/>
        <v>0</v>
      </c>
      <c r="K46" s="124">
        <f t="shared" si="15"/>
        <v>0</v>
      </c>
      <c r="L46" s="124">
        <f t="shared" si="15"/>
        <v>0</v>
      </c>
      <c r="M46" s="158">
        <f t="shared" si="13"/>
        <v>0</v>
      </c>
      <c r="N46" s="5"/>
      <c r="O46" s="2"/>
      <c r="P46" s="2"/>
    </row>
    <row r="47" spans="1:16" x14ac:dyDescent="0.25">
      <c r="A47" s="49"/>
      <c r="B47" s="187"/>
      <c r="C47" s="188"/>
      <c r="D47" s="189"/>
      <c r="E47" s="189"/>
      <c r="F47" s="170"/>
      <c r="G47" s="92"/>
      <c r="H47" s="121"/>
      <c r="I47" s="122"/>
      <c r="J47" s="124">
        <f t="shared" si="14"/>
        <v>0</v>
      </c>
      <c r="K47" s="124">
        <f t="shared" si="15"/>
        <v>0</v>
      </c>
      <c r="L47" s="124">
        <f t="shared" si="15"/>
        <v>0</v>
      </c>
      <c r="M47" s="158">
        <f t="shared" si="13"/>
        <v>0</v>
      </c>
      <c r="N47" s="5"/>
      <c r="O47" s="2"/>
      <c r="P47" s="2"/>
    </row>
    <row r="48" spans="1:16" x14ac:dyDescent="0.25">
      <c r="A48" s="15"/>
      <c r="B48" s="187"/>
      <c r="C48" s="188"/>
      <c r="D48" s="189"/>
      <c r="E48" s="189"/>
      <c r="F48" s="170"/>
      <c r="G48" s="92"/>
      <c r="H48" s="121"/>
      <c r="I48" s="122"/>
      <c r="J48" s="124">
        <f t="shared" si="14"/>
        <v>0</v>
      </c>
      <c r="K48" s="124">
        <f t="shared" si="15"/>
        <v>0</v>
      </c>
      <c r="L48" s="124">
        <f t="shared" si="15"/>
        <v>0</v>
      </c>
      <c r="M48" s="158">
        <f t="shared" si="13"/>
        <v>0</v>
      </c>
      <c r="N48" s="5"/>
      <c r="O48" s="2"/>
      <c r="P48" s="2"/>
    </row>
    <row r="49" spans="1:16" ht="15.75" thickBot="1" x14ac:dyDescent="0.3">
      <c r="A49" s="72" t="s">
        <v>10</v>
      </c>
      <c r="B49" s="72"/>
      <c r="C49" s="72"/>
      <c r="D49" s="72"/>
      <c r="E49" s="73"/>
      <c r="F49" s="74"/>
      <c r="G49" s="78"/>
      <c r="H49" s="75"/>
      <c r="I49" s="74"/>
      <c r="J49" s="74">
        <f>SUM(J31:J48)</f>
        <v>0</v>
      </c>
      <c r="K49" s="74">
        <f>SUM(K31:K48)</f>
        <v>0</v>
      </c>
      <c r="L49" s="74">
        <f>SUM(L31:L48)</f>
        <v>0</v>
      </c>
      <c r="M49" s="159">
        <f>SUM(M31:M48)</f>
        <v>0</v>
      </c>
      <c r="N49" s="5"/>
      <c r="O49" s="6"/>
      <c r="P49" s="2"/>
    </row>
    <row r="50" spans="1:16" ht="16.5" hidden="1" thickTop="1" thickBot="1" x14ac:dyDescent="0.3">
      <c r="A50" s="72" t="s">
        <v>28</v>
      </c>
      <c r="B50" s="72"/>
      <c r="C50" s="72"/>
      <c r="D50" s="72"/>
      <c r="E50" s="72"/>
      <c r="F50" s="73" t="s">
        <v>27</v>
      </c>
      <c r="G50" s="74"/>
      <c r="H50" s="84">
        <v>0</v>
      </c>
      <c r="I50" s="74"/>
      <c r="J50" s="74">
        <f>(J27+J49)*$H$50</f>
        <v>0</v>
      </c>
      <c r="K50" s="74">
        <f t="shared" ref="K50:M50" si="18">(K27+K49)*$H$50</f>
        <v>0</v>
      </c>
      <c r="L50" s="74">
        <f t="shared" si="18"/>
        <v>0</v>
      </c>
      <c r="M50" s="160">
        <f t="shared" si="18"/>
        <v>0</v>
      </c>
      <c r="N50" s="5"/>
      <c r="O50" s="6"/>
      <c r="P50" s="2"/>
    </row>
    <row r="51" spans="1:16" ht="20.25" customHeight="1" thickTop="1" thickBot="1" x14ac:dyDescent="0.3">
      <c r="A51" s="16" t="s">
        <v>22</v>
      </c>
      <c r="B51" s="16"/>
      <c r="C51" s="16"/>
      <c r="D51" s="16"/>
      <c r="E51" s="17"/>
      <c r="F51" s="18"/>
      <c r="G51" s="18"/>
      <c r="H51" s="18"/>
      <c r="I51" s="18"/>
      <c r="J51" s="18">
        <f>J27+J49</f>
        <v>86320.972799999989</v>
      </c>
      <c r="K51" s="18">
        <f t="shared" ref="K51:L51" si="19">K27+K49</f>
        <v>88910.601983999994</v>
      </c>
      <c r="L51" s="18">
        <f t="shared" si="19"/>
        <v>91577.920043519989</v>
      </c>
      <c r="M51" s="161">
        <f>M49+M27+M50</f>
        <v>266809.49482751999</v>
      </c>
      <c r="N51" s="5"/>
      <c r="O51" s="6"/>
      <c r="P51" s="2"/>
    </row>
    <row r="52" spans="1:16" ht="20.25" hidden="1" customHeight="1" thickTop="1" thickBot="1" x14ac:dyDescent="0.3">
      <c r="A52" s="65" t="s">
        <v>23</v>
      </c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150"/>
      <c r="N52" s="5"/>
      <c r="O52" s="6"/>
      <c r="P52" s="2"/>
    </row>
    <row r="53" spans="1:16" s="22" customFormat="1" ht="20.25" customHeight="1" thickTop="1" x14ac:dyDescent="0.25">
      <c r="A53" s="19"/>
      <c r="B53" s="19"/>
      <c r="C53" s="19"/>
      <c r="D53" s="19"/>
      <c r="E53" s="20"/>
      <c r="F53" s="21"/>
      <c r="G53" s="21"/>
      <c r="H53" s="21"/>
      <c r="I53" s="21"/>
      <c r="J53" s="21"/>
      <c r="K53" s="21"/>
      <c r="L53" s="21"/>
      <c r="M53" s="23"/>
      <c r="N53" s="32"/>
      <c r="O53" s="24"/>
      <c r="P53" s="8"/>
    </row>
    <row r="54" spans="1:16" ht="21" customHeight="1" x14ac:dyDescent="0.25">
      <c r="A54" s="184" t="s">
        <v>7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6"/>
      <c r="N54" s="5"/>
      <c r="O54" s="2"/>
      <c r="P54" s="2"/>
    </row>
    <row r="55" spans="1:16" ht="39" customHeight="1" x14ac:dyDescent="0.25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5"/>
      <c r="O55" s="2"/>
      <c r="P55" s="2"/>
    </row>
    <row r="56" spans="1:16" ht="33" customHeight="1" x14ac:dyDescent="0.25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5"/>
      <c r="O56" s="2"/>
      <c r="P56" s="2"/>
    </row>
    <row r="57" spans="1:16" ht="28.5" customHeight="1" x14ac:dyDescent="0.25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5"/>
      <c r="O57" s="2"/>
      <c r="P57" s="2"/>
    </row>
    <row r="58" spans="1:16" ht="28.5" customHeight="1" x14ac:dyDescent="0.25">
      <c r="A58" s="182" t="s">
        <v>54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5"/>
      <c r="O58" s="2"/>
      <c r="P58" s="2"/>
    </row>
    <row r="59" spans="1:16" x14ac:dyDescent="0.25">
      <c r="A59" s="119"/>
      <c r="B59" s="119"/>
      <c r="C59" s="119"/>
      <c r="D59" s="119"/>
      <c r="E59" s="120"/>
      <c r="F59" s="119"/>
      <c r="G59" s="119"/>
      <c r="H59" s="119"/>
      <c r="I59" s="119"/>
      <c r="J59" s="118"/>
      <c r="K59" s="118"/>
      <c r="L59" s="118"/>
      <c r="M59" s="118"/>
      <c r="N59" s="32"/>
      <c r="O59" s="8"/>
      <c r="P59" s="8"/>
    </row>
    <row r="60" spans="1:16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8"/>
      <c r="K60" s="118"/>
      <c r="L60" s="118"/>
      <c r="M60" s="118"/>
      <c r="N60" s="32"/>
      <c r="O60" s="8"/>
      <c r="P60" s="8"/>
    </row>
    <row r="61" spans="1:16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8"/>
      <c r="K61" s="8"/>
      <c r="L61" s="8"/>
      <c r="M61" s="8"/>
      <c r="N61" s="32"/>
      <c r="O61" s="8"/>
      <c r="P61" s="8"/>
    </row>
    <row r="62" spans="1:16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8"/>
      <c r="K62" s="8"/>
      <c r="L62" s="8"/>
      <c r="M62" s="8"/>
      <c r="N62" s="32"/>
      <c r="O62" s="8"/>
      <c r="P62" s="8"/>
    </row>
    <row r="63" spans="1:16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8"/>
      <c r="K63" s="8"/>
      <c r="L63" s="8"/>
      <c r="M63" s="8"/>
      <c r="N63" s="32"/>
      <c r="O63" s="8"/>
      <c r="P63" s="8"/>
    </row>
    <row r="64" spans="1:16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8"/>
      <c r="K64" s="8"/>
      <c r="L64" s="8"/>
      <c r="M64" s="8"/>
      <c r="N64" s="32"/>
      <c r="O64" s="8"/>
      <c r="P64" s="8"/>
    </row>
    <row r="65" spans="1:16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8"/>
      <c r="K65" s="8"/>
      <c r="L65" s="8"/>
      <c r="M65" s="8"/>
      <c r="N65" s="32"/>
      <c r="O65" s="8"/>
      <c r="P65" s="8"/>
    </row>
    <row r="66" spans="1:16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8"/>
      <c r="K66" s="8"/>
      <c r="L66" s="8"/>
      <c r="M66" s="8"/>
      <c r="N66" s="32"/>
      <c r="O66" s="8"/>
      <c r="P66" s="8"/>
    </row>
    <row r="67" spans="1:16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32"/>
      <c r="O67" s="8"/>
      <c r="P67" s="8"/>
    </row>
    <row r="68" spans="1:16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32"/>
      <c r="O68" s="8"/>
      <c r="P68" s="8"/>
    </row>
    <row r="69" spans="1:16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32"/>
      <c r="O69" s="8"/>
      <c r="P69" s="8"/>
    </row>
    <row r="70" spans="1:16" x14ac:dyDescent="0.25">
      <c r="A70" s="22"/>
      <c r="B70" s="22"/>
      <c r="C70" s="22"/>
      <c r="D70" s="22"/>
      <c r="E70" s="22"/>
      <c r="F70" s="34"/>
      <c r="G70" s="34"/>
      <c r="H70" s="34"/>
      <c r="I70" s="35"/>
      <c r="J70" s="35"/>
      <c r="K70" s="35"/>
      <c r="L70" s="35"/>
      <c r="M70" s="22"/>
      <c r="N70" s="36"/>
      <c r="O70" s="22"/>
      <c r="P70" s="22"/>
    </row>
    <row r="71" spans="1:16" x14ac:dyDescent="0.25">
      <c r="A71" s="22"/>
      <c r="B71" s="22"/>
      <c r="C71" s="22"/>
      <c r="D71" s="22"/>
      <c r="E71" s="22"/>
      <c r="F71" s="34"/>
      <c r="G71" s="34"/>
      <c r="H71" s="34"/>
      <c r="I71" s="35"/>
      <c r="J71" s="35"/>
      <c r="K71" s="35"/>
      <c r="L71" s="35"/>
      <c r="M71" s="22"/>
      <c r="N71" s="36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36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6"/>
      <c r="O73" s="22"/>
      <c r="P73" s="22"/>
    </row>
    <row r="74" spans="1:16" x14ac:dyDescent="0.25">
      <c r="A74" s="8"/>
      <c r="B74" s="8"/>
      <c r="C74" s="8"/>
      <c r="D74" s="8"/>
      <c r="E74" s="22"/>
      <c r="F74" s="22"/>
      <c r="G74" s="22"/>
      <c r="H74" s="22"/>
      <c r="I74" s="22"/>
      <c r="J74" s="22"/>
      <c r="K74" s="22"/>
      <c r="L74" s="22"/>
      <c r="M74" s="22"/>
      <c r="N74" s="36"/>
      <c r="O74" s="22"/>
      <c r="P74" s="22"/>
    </row>
    <row r="75" spans="1:16" x14ac:dyDescent="0.25">
      <c r="A75" s="8"/>
      <c r="B75" s="8"/>
      <c r="C75" s="8"/>
      <c r="D75" s="8"/>
      <c r="E75" s="22"/>
      <c r="F75" s="22"/>
      <c r="G75" s="22"/>
      <c r="H75" s="22"/>
      <c r="I75" s="22"/>
      <c r="J75" s="22"/>
      <c r="K75" s="22"/>
      <c r="L75" s="22"/>
      <c r="M75" s="22"/>
      <c r="N75" s="36"/>
      <c r="O75" s="22"/>
      <c r="P75" s="22"/>
    </row>
    <row r="76" spans="1:16" x14ac:dyDescent="0.25">
      <c r="A76" s="8"/>
      <c r="B76" s="8"/>
      <c r="C76" s="8"/>
      <c r="D76" s="8"/>
      <c r="E76" s="22"/>
      <c r="F76" s="22"/>
      <c r="G76" s="22"/>
      <c r="H76" s="22"/>
      <c r="I76" s="22"/>
      <c r="J76" s="22"/>
      <c r="K76" s="22"/>
      <c r="L76" s="22"/>
      <c r="M76" s="22"/>
      <c r="N76" s="36"/>
      <c r="O76" s="22"/>
      <c r="P76" s="22"/>
    </row>
    <row r="77" spans="1:16" x14ac:dyDescent="0.25">
      <c r="A77" s="8"/>
      <c r="B77" s="8"/>
      <c r="C77" s="8"/>
      <c r="D77" s="8"/>
      <c r="E77" s="22"/>
      <c r="F77" s="22"/>
      <c r="G77" s="22"/>
      <c r="H77" s="22"/>
      <c r="I77" s="22"/>
      <c r="J77" s="22"/>
      <c r="K77" s="22"/>
      <c r="L77" s="22"/>
      <c r="M77" s="22"/>
      <c r="N77" s="36"/>
      <c r="O77" s="22"/>
      <c r="P77" s="22"/>
    </row>
    <row r="78" spans="1:16" x14ac:dyDescent="0.25">
      <c r="A78" s="8"/>
      <c r="B78" s="8"/>
      <c r="C78" s="8"/>
      <c r="D78" s="8"/>
      <c r="E78" s="22"/>
      <c r="F78" s="22"/>
      <c r="G78" s="22"/>
      <c r="H78" s="22"/>
      <c r="I78" s="22"/>
      <c r="J78" s="22"/>
      <c r="K78" s="22"/>
      <c r="L78" s="22"/>
      <c r="M78" s="22"/>
      <c r="N78" s="36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36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36"/>
      <c r="O80" s="22"/>
      <c r="P80" s="22"/>
    </row>
  </sheetData>
  <mergeCells count="23">
    <mergeCell ref="B41:F41"/>
    <mergeCell ref="B32:F32"/>
    <mergeCell ref="B33:F33"/>
    <mergeCell ref="B34:F34"/>
    <mergeCell ref="B35:F35"/>
    <mergeCell ref="B36:F36"/>
    <mergeCell ref="B31:F31"/>
    <mergeCell ref="B37:F37"/>
    <mergeCell ref="B38:F38"/>
    <mergeCell ref="B39:F39"/>
    <mergeCell ref="B40:F40"/>
    <mergeCell ref="A57:M57"/>
    <mergeCell ref="A58:M58"/>
    <mergeCell ref="A54:M54"/>
    <mergeCell ref="B42:F42"/>
    <mergeCell ref="B43:F43"/>
    <mergeCell ref="B44:F44"/>
    <mergeCell ref="B45:F45"/>
    <mergeCell ref="B48:F48"/>
    <mergeCell ref="B46:F46"/>
    <mergeCell ref="B47:F47"/>
    <mergeCell ref="A55:M55"/>
    <mergeCell ref="A56:M56"/>
  </mergeCells>
  <printOptions horizontalCentered="1" verticalCentered="1"/>
  <pageMargins left="0.25" right="0.25" top="0.75" bottom="0.75" header="0.3" footer="0.3"/>
  <pageSetup scale="55" orientation="landscape" r:id="rId1"/>
  <headerFooter>
    <oddFooter>&amp;L&amp;Z&amp;F&amp;R&amp;D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Fringe Rates</vt:lpstr>
      <vt:lpstr>Salary by CY</vt:lpstr>
      <vt:lpstr>Budget</vt:lpstr>
      <vt:lpstr>Project Budget Summary</vt:lpstr>
      <vt:lpstr>Budget!Print_Area</vt:lpstr>
    </vt:vector>
  </TitlesOfParts>
  <Company>Portland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Smilanich-Rose</dc:creator>
  <cp:lastModifiedBy>Smilanich-Rose,Jana</cp:lastModifiedBy>
  <cp:lastPrinted>2017-04-11T16:49:51Z</cp:lastPrinted>
  <dcterms:created xsi:type="dcterms:W3CDTF">2015-01-21T21:53:52Z</dcterms:created>
  <dcterms:modified xsi:type="dcterms:W3CDTF">2019-08-29T16:00:31Z</dcterms:modified>
</cp:coreProperties>
</file>