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75" windowWidth="12510" windowHeight="9435"/>
  </bookViews>
  <sheets>
    <sheet name="Welcome" sheetId="8" r:id="rId1"/>
    <sheet name="Start-up Costs" sheetId="3" r:id="rId2"/>
    <sheet name="Year 1" sheetId="1" r:id="rId3"/>
    <sheet name="Year 2" sheetId="2" r:id="rId4"/>
    <sheet name="Year 3" sheetId="4" r:id="rId5"/>
    <sheet name="Year 4" sheetId="9" r:id="rId6"/>
    <sheet name="Year 5" sheetId="10" r:id="rId7"/>
    <sheet name="Year 6" sheetId="11" r:id="rId8"/>
    <sheet name="Year 7" sheetId="12" r:id="rId9"/>
    <sheet name="NPV - Profit" sheetId="5" r:id="rId10"/>
  </sheets>
  <calcPr calcId="125725"/>
</workbook>
</file>

<file path=xl/calcChain.xml><?xml version="1.0" encoding="utf-8"?>
<calcChain xmlns="http://schemas.openxmlformats.org/spreadsheetml/2006/main">
  <c r="F32" i="5"/>
  <c r="F40"/>
  <c r="F39"/>
  <c r="F38"/>
  <c r="F37"/>
  <c r="F36"/>
  <c r="F35"/>
  <c r="F34"/>
  <c r="G5"/>
  <c r="B5"/>
  <c r="B33" l="1"/>
  <c r="D40"/>
  <c r="D39"/>
  <c r="D38"/>
  <c r="D37"/>
  <c r="D36"/>
  <c r="D34"/>
  <c r="E34"/>
  <c r="G34" s="1"/>
  <c r="C40"/>
  <c r="E40" s="1"/>
  <c r="G40" s="1"/>
  <c r="C39"/>
  <c r="C38"/>
  <c r="E38" s="1"/>
  <c r="G38" s="1"/>
  <c r="C37"/>
  <c r="E37" s="1"/>
  <c r="G37" s="1"/>
  <c r="C36"/>
  <c r="E33"/>
  <c r="G33" s="1"/>
  <c r="C35"/>
  <c r="D23"/>
  <c r="C23"/>
  <c r="D22"/>
  <c r="D21"/>
  <c r="C21"/>
  <c r="D20"/>
  <c r="D19"/>
  <c r="C19"/>
  <c r="C18"/>
  <c r="D17"/>
  <c r="C17"/>
  <c r="H43" i="12"/>
  <c r="H42"/>
  <c r="H41"/>
  <c r="H40"/>
  <c r="H36"/>
  <c r="H35"/>
  <c r="H34"/>
  <c r="H33"/>
  <c r="H32"/>
  <c r="H31"/>
  <c r="H30"/>
  <c r="H29"/>
  <c r="H28"/>
  <c r="H27"/>
  <c r="H26"/>
  <c r="H25"/>
  <c r="H24"/>
  <c r="H23"/>
  <c r="H22"/>
  <c r="H21"/>
  <c r="H20"/>
  <c r="H19"/>
  <c r="H18"/>
  <c r="H17"/>
  <c r="H16"/>
  <c r="H37" s="1"/>
  <c r="C11"/>
  <c r="C10"/>
  <c r="C9"/>
  <c r="C8"/>
  <c r="C7"/>
  <c r="C6"/>
  <c r="H5"/>
  <c r="G42" s="1"/>
  <c r="C4"/>
  <c r="D2"/>
  <c r="H43" i="11"/>
  <c r="H42"/>
  <c r="H41"/>
  <c r="H40"/>
  <c r="H36"/>
  <c r="H35"/>
  <c r="H34"/>
  <c r="H33"/>
  <c r="H32"/>
  <c r="H31"/>
  <c r="H30"/>
  <c r="H29"/>
  <c r="H28"/>
  <c r="H27"/>
  <c r="H26"/>
  <c r="H25"/>
  <c r="H24"/>
  <c r="H23"/>
  <c r="H22"/>
  <c r="H21"/>
  <c r="H20"/>
  <c r="H19"/>
  <c r="H18"/>
  <c r="H17"/>
  <c r="H16"/>
  <c r="H37" s="1"/>
  <c r="C11"/>
  <c r="C10"/>
  <c r="C9"/>
  <c r="C8"/>
  <c r="C7"/>
  <c r="C6"/>
  <c r="H5"/>
  <c r="G43" s="1"/>
  <c r="C4"/>
  <c r="D2"/>
  <c r="H43" i="10"/>
  <c r="H42"/>
  <c r="H41"/>
  <c r="H40"/>
  <c r="H36"/>
  <c r="H35"/>
  <c r="H34"/>
  <c r="H33"/>
  <c r="H32"/>
  <c r="H31"/>
  <c r="H30"/>
  <c r="H29"/>
  <c r="H28"/>
  <c r="H27"/>
  <c r="H26"/>
  <c r="H25"/>
  <c r="H24"/>
  <c r="H23"/>
  <c r="H22"/>
  <c r="H21"/>
  <c r="H20"/>
  <c r="H19"/>
  <c r="H18"/>
  <c r="H17"/>
  <c r="H16"/>
  <c r="C11"/>
  <c r="C10"/>
  <c r="C9"/>
  <c r="C8"/>
  <c r="C7"/>
  <c r="C6"/>
  <c r="H5"/>
  <c r="G43" s="1"/>
  <c r="C4"/>
  <c r="D2"/>
  <c r="H16" i="9"/>
  <c r="H43"/>
  <c r="H42"/>
  <c r="H41"/>
  <c r="H40"/>
  <c r="H36"/>
  <c r="H35"/>
  <c r="H34"/>
  <c r="H33"/>
  <c r="H32"/>
  <c r="H31"/>
  <c r="H30"/>
  <c r="H29"/>
  <c r="H28"/>
  <c r="H27"/>
  <c r="H26"/>
  <c r="H25"/>
  <c r="H24"/>
  <c r="H23"/>
  <c r="H22"/>
  <c r="H21"/>
  <c r="H20"/>
  <c r="H19"/>
  <c r="H18"/>
  <c r="H17"/>
  <c r="C11"/>
  <c r="C10"/>
  <c r="C9"/>
  <c r="C8"/>
  <c r="C7"/>
  <c r="C6"/>
  <c r="H5"/>
  <c r="G20" s="1"/>
  <c r="C4"/>
  <c r="D2"/>
  <c r="H35" i="4"/>
  <c r="H34"/>
  <c r="H44"/>
  <c r="H36"/>
  <c r="H33"/>
  <c r="H32"/>
  <c r="H31"/>
  <c r="H30"/>
  <c r="H29"/>
  <c r="H28"/>
  <c r="H27"/>
  <c r="H26"/>
  <c r="H25"/>
  <c r="H24"/>
  <c r="H23"/>
  <c r="H22"/>
  <c r="H21"/>
  <c r="H20"/>
  <c r="H19"/>
  <c r="H18"/>
  <c r="H17"/>
  <c r="H42"/>
  <c r="H34" i="2"/>
  <c r="H33"/>
  <c r="H23"/>
  <c r="H35"/>
  <c r="H32"/>
  <c r="H31"/>
  <c r="H30"/>
  <c r="H29"/>
  <c r="H28"/>
  <c r="H27"/>
  <c r="H26"/>
  <c r="H25"/>
  <c r="H24"/>
  <c r="H22"/>
  <c r="H21"/>
  <c r="H19"/>
  <c r="H18"/>
  <c r="H17"/>
  <c r="H41"/>
  <c r="H33" i="1"/>
  <c r="H32"/>
  <c r="H31"/>
  <c r="H30"/>
  <c r="H29"/>
  <c r="H28"/>
  <c r="H27"/>
  <c r="H26"/>
  <c r="H25"/>
  <c r="H24"/>
  <c r="H23"/>
  <c r="H22"/>
  <c r="H20"/>
  <c r="H19"/>
  <c r="H18"/>
  <c r="H17"/>
  <c r="H41"/>
  <c r="H39"/>
  <c r="G19" i="9" l="1"/>
  <c r="G22"/>
  <c r="G24"/>
  <c r="G26"/>
  <c r="G28"/>
  <c r="G30"/>
  <c r="G32"/>
  <c r="G34"/>
  <c r="G36"/>
  <c r="G41"/>
  <c r="G43"/>
  <c r="G17" i="10"/>
  <c r="G19"/>
  <c r="G24"/>
  <c r="G28"/>
  <c r="G34"/>
  <c r="G22" i="11"/>
  <c r="G26"/>
  <c r="G30"/>
  <c r="G34"/>
  <c r="G42"/>
  <c r="G18" i="12"/>
  <c r="G20"/>
  <c r="G22"/>
  <c r="G23"/>
  <c r="G26"/>
  <c r="G27"/>
  <c r="G30"/>
  <c r="G31"/>
  <c r="G34"/>
  <c r="G35"/>
  <c r="G41"/>
  <c r="G17" i="9"/>
  <c r="G23"/>
  <c r="G25"/>
  <c r="G27"/>
  <c r="G29"/>
  <c r="G31"/>
  <c r="G33"/>
  <c r="G35"/>
  <c r="G42"/>
  <c r="G22" i="10"/>
  <c r="G26"/>
  <c r="G30"/>
  <c r="G32"/>
  <c r="G36"/>
  <c r="G42"/>
  <c r="G17" i="11"/>
  <c r="G19"/>
  <c r="G24"/>
  <c r="G28"/>
  <c r="G32"/>
  <c r="G36"/>
  <c r="G40"/>
  <c r="G17" i="12"/>
  <c r="G19"/>
  <c r="G24"/>
  <c r="G25"/>
  <c r="G28"/>
  <c r="G29"/>
  <c r="G32"/>
  <c r="G33"/>
  <c r="G36"/>
  <c r="G43"/>
  <c r="E39" i="5"/>
  <c r="G39" s="1"/>
  <c r="E36"/>
  <c r="G36" s="1"/>
  <c r="H44" i="12"/>
  <c r="H45" s="1"/>
  <c r="H44" i="11"/>
  <c r="C22" i="5" s="1"/>
  <c r="G40" i="12"/>
  <c r="G44" s="1"/>
  <c r="H44" i="9"/>
  <c r="C20" i="5" s="1"/>
  <c r="G16" i="12"/>
  <c r="G37" s="1"/>
  <c r="H45" i="11"/>
  <c r="G16"/>
  <c r="G18"/>
  <c r="G20"/>
  <c r="G23"/>
  <c r="G25"/>
  <c r="G27"/>
  <c r="G29"/>
  <c r="G31"/>
  <c r="G33"/>
  <c r="G35"/>
  <c r="G41"/>
  <c r="G44" s="1"/>
  <c r="H37" i="10"/>
  <c r="H44"/>
  <c r="G40"/>
  <c r="G16"/>
  <c r="G18"/>
  <c r="G20"/>
  <c r="G23"/>
  <c r="G25"/>
  <c r="G27"/>
  <c r="G29"/>
  <c r="G31"/>
  <c r="G33"/>
  <c r="G35"/>
  <c r="G41"/>
  <c r="G44" s="1"/>
  <c r="H37" i="9"/>
  <c r="H45" s="1"/>
  <c r="G40"/>
  <c r="G44" s="1"/>
  <c r="G16"/>
  <c r="G18"/>
  <c r="H37" i="4"/>
  <c r="H45" s="1"/>
  <c r="I25" i="3"/>
  <c r="G45" i="12" l="1"/>
  <c r="G37" i="11"/>
  <c r="G45" s="1"/>
  <c r="H45" i="10"/>
  <c r="G37"/>
  <c r="G45" s="1"/>
  <c r="G37" i="9"/>
  <c r="G45" s="1"/>
  <c r="H43" i="4"/>
  <c r="H41"/>
  <c r="H40"/>
  <c r="H16"/>
  <c r="C11"/>
  <c r="C10"/>
  <c r="C9"/>
  <c r="C8"/>
  <c r="C7"/>
  <c r="C6"/>
  <c r="H5"/>
  <c r="G35" s="1"/>
  <c r="C4"/>
  <c r="D2"/>
  <c r="H42" i="2"/>
  <c r="H40"/>
  <c r="H39"/>
  <c r="H16"/>
  <c r="C11"/>
  <c r="C10"/>
  <c r="C9"/>
  <c r="C8"/>
  <c r="C7"/>
  <c r="C6"/>
  <c r="H5"/>
  <c r="G34" s="1"/>
  <c r="C4"/>
  <c r="D2"/>
  <c r="H40" i="1"/>
  <c r="H38"/>
  <c r="H5"/>
  <c r="G39" s="1"/>
  <c r="G24" i="4" l="1"/>
  <c r="G34"/>
  <c r="G36"/>
  <c r="G42"/>
  <c r="G23" i="2"/>
  <c r="G33"/>
  <c r="G32"/>
  <c r="G41"/>
  <c r="H36"/>
  <c r="G40"/>
  <c r="G40" i="1"/>
  <c r="G25" i="2"/>
  <c r="G17" i="4"/>
  <c r="G35" i="2"/>
  <c r="G19" i="4"/>
  <c r="G17" i="2"/>
  <c r="G29"/>
  <c r="G42"/>
  <c r="G18" i="4"/>
  <c r="G41"/>
  <c r="G39" i="2"/>
  <c r="G20" i="4"/>
  <c r="G25"/>
  <c r="G33"/>
  <c r="G43"/>
  <c r="G22"/>
  <c r="G27"/>
  <c r="G31"/>
  <c r="G29"/>
  <c r="G16"/>
  <c r="G23"/>
  <c r="G28"/>
  <c r="G32"/>
  <c r="G40"/>
  <c r="G26"/>
  <c r="G30"/>
  <c r="G21" i="2"/>
  <c r="G26"/>
  <c r="G30"/>
  <c r="G16"/>
  <c r="G18"/>
  <c r="G19"/>
  <c r="G22"/>
  <c r="G27"/>
  <c r="G31"/>
  <c r="H43"/>
  <c r="G24"/>
  <c r="G28"/>
  <c r="G17" i="1"/>
  <c r="G25"/>
  <c r="G29"/>
  <c r="G33"/>
  <c r="G22"/>
  <c r="G26"/>
  <c r="G30"/>
  <c r="G19"/>
  <c r="G23"/>
  <c r="G27"/>
  <c r="G31"/>
  <c r="G38"/>
  <c r="G20"/>
  <c r="G24"/>
  <c r="G28"/>
  <c r="G32"/>
  <c r="F23" i="5"/>
  <c r="F22"/>
  <c r="F21"/>
  <c r="F20"/>
  <c r="F19"/>
  <c r="F18"/>
  <c r="F17"/>
  <c r="D18" l="1"/>
  <c r="D35"/>
  <c r="E35" s="1"/>
  <c r="G35" s="1"/>
  <c r="G41" s="1"/>
  <c r="H44" i="2"/>
  <c r="G43"/>
  <c r="G37" i="4"/>
  <c r="G44"/>
  <c r="G36" i="2"/>
  <c r="B4" i="5"/>
  <c r="E2"/>
  <c r="B2"/>
  <c r="H37" i="1"/>
  <c r="G18"/>
  <c r="H16"/>
  <c r="G16" s="1"/>
  <c r="D2"/>
  <c r="C11"/>
  <c r="B11" i="5" s="1"/>
  <c r="C10" i="1"/>
  <c r="B10" i="5" s="1"/>
  <c r="C9" i="1"/>
  <c r="B9" i="5" s="1"/>
  <c r="C8" i="1"/>
  <c r="B8" i="5" s="1"/>
  <c r="C7" i="1"/>
  <c r="B7" i="5" s="1"/>
  <c r="C6" i="1"/>
  <c r="B6" i="5" s="1"/>
  <c r="C4" i="1"/>
  <c r="I19" i="3"/>
  <c r="I29" s="1"/>
  <c r="G37" i="1" l="1"/>
  <c r="G41" s="1"/>
  <c r="B16" i="5"/>
  <c r="I30" i="3"/>
  <c r="G34" i="1"/>
  <c r="G45" i="4"/>
  <c r="G44" i="2"/>
  <c r="E18" i="5"/>
  <c r="G18" s="1"/>
  <c r="H34" i="1"/>
  <c r="E16" i="5" l="1"/>
  <c r="G16" s="1"/>
  <c r="G42" i="1"/>
  <c r="H42"/>
  <c r="E17" i="5"/>
  <c r="G17" s="1"/>
  <c r="E23"/>
  <c r="G23" s="1"/>
  <c r="E22"/>
  <c r="G22" s="1"/>
  <c r="E21" l="1"/>
  <c r="G21" s="1"/>
  <c r="E20"/>
  <c r="G20" s="1"/>
  <c r="E19"/>
  <c r="G19" s="1"/>
  <c r="G24" l="1"/>
</calcChain>
</file>

<file path=xl/sharedStrings.xml><?xml version="1.0" encoding="utf-8"?>
<sst xmlns="http://schemas.openxmlformats.org/spreadsheetml/2006/main" count="520" uniqueCount="104">
  <si>
    <t>Projected Start-up Costs</t>
  </si>
  <si>
    <t>Assumptions:</t>
  </si>
  <si>
    <t>Cost</t>
  </si>
  <si>
    <t xml:space="preserve">Irrigation System (installation and materials) </t>
  </si>
  <si>
    <t>Soil Test ($25 per test)</t>
  </si>
  <si>
    <t>Mulch (labor and materials)</t>
  </si>
  <si>
    <t>Total Projected Start-Up Costs</t>
  </si>
  <si>
    <t>Year 1: Projected Revenues and Expenses</t>
  </si>
  <si>
    <t>Unit</t>
  </si>
  <si>
    <t>Units</t>
  </si>
  <si>
    <t>Operation</t>
  </si>
  <si>
    <t>hours</t>
  </si>
  <si>
    <t xml:space="preserve">  Harvesting Bundles</t>
  </si>
  <si>
    <t xml:space="preserve">  Hanging Bundles</t>
  </si>
  <si>
    <t>Irrigation Expenses</t>
  </si>
  <si>
    <t>Replacement Plants</t>
  </si>
  <si>
    <t>plants</t>
  </si>
  <si>
    <t>Projected Net Returns</t>
  </si>
  <si>
    <t xml:space="preserve">Total </t>
  </si>
  <si>
    <t xml:space="preserve">   Lavender Production</t>
  </si>
  <si>
    <t>Items:</t>
  </si>
  <si>
    <t>Lavender Production</t>
  </si>
  <si>
    <t>Custom Hire</t>
  </si>
  <si>
    <t>Fertilizers</t>
  </si>
  <si>
    <t>Chemicals</t>
  </si>
  <si>
    <t>Fuel and Lubricants</t>
  </si>
  <si>
    <t>Hired Labor</t>
  </si>
  <si>
    <t>Repairs &amp; Maintenance</t>
  </si>
  <si>
    <t xml:space="preserve">  Other Labor</t>
  </si>
  <si>
    <t>Supplies</t>
  </si>
  <si>
    <t>Utilities</t>
  </si>
  <si>
    <t>Miscellaneous</t>
  </si>
  <si>
    <t>Marketing</t>
  </si>
  <si>
    <r>
      <t xml:space="preserve">  </t>
    </r>
    <r>
      <rPr>
        <b/>
        <sz val="12"/>
        <color theme="1"/>
        <rFont val="Arial"/>
        <family val="2"/>
      </rPr>
      <t>Estimated Annual Cost</t>
    </r>
  </si>
  <si>
    <t>Estimated Annual Revenus</t>
  </si>
  <si>
    <t xml:space="preserve">  Weeding Labor</t>
  </si>
  <si>
    <t xml:space="preserve">  Irrigation Labor</t>
  </si>
  <si>
    <t xml:space="preserve">  Marketing Labor</t>
  </si>
  <si>
    <t>Estimated Annual Revenues</t>
  </si>
  <si>
    <t>Estimated Annual Cost</t>
  </si>
  <si>
    <t>Year 2: Projected Revenues and Expenses</t>
  </si>
  <si>
    <t xml:space="preserve">Discount </t>
  </si>
  <si>
    <t>Capital</t>
  </si>
  <si>
    <t>Cash</t>
  </si>
  <si>
    <t>Production</t>
  </si>
  <si>
    <t>Net</t>
  </si>
  <si>
    <t>Factor</t>
  </si>
  <si>
    <t>Net Present</t>
  </si>
  <si>
    <t>Year</t>
  </si>
  <si>
    <t>Expenses</t>
  </si>
  <si>
    <t>Inflows</t>
  </si>
  <si>
    <t>Cash Flow</t>
  </si>
  <si>
    <t>Value</t>
  </si>
  <si>
    <t>Net Present Value</t>
  </si>
  <si>
    <t>Economics 101 of Lavender as a Cultivated Crop</t>
  </si>
  <si>
    <t>Rod Sharp</t>
  </si>
  <si>
    <t>Colorado State University Extension</t>
  </si>
  <si>
    <t>(970)245-9149</t>
  </si>
  <si>
    <t>Rod.Sharp@ColoState.edu</t>
  </si>
  <si>
    <t>Please Begin Your Analysis by Clicking on the Appropriate Worsheet Tab Below</t>
  </si>
  <si>
    <t>You May Enter Data in Any Box with Lavender Background and Blue Font</t>
  </si>
  <si>
    <t>A Financial AnalysisTool for Producers</t>
  </si>
  <si>
    <t>Net Present Value Analysis</t>
  </si>
  <si>
    <t>Total</t>
  </si>
  <si>
    <t>Per Plant</t>
  </si>
  <si>
    <t>Number of Plants</t>
  </si>
  <si>
    <t>Number</t>
  </si>
  <si>
    <t>of Units</t>
  </si>
  <si>
    <t>dollars</t>
  </si>
  <si>
    <t>One planted acre</t>
  </si>
  <si>
    <t>Misc. Supplies</t>
  </si>
  <si>
    <t>Custom Labor (tractor work, rip, plow, compost spreading, bed forming)</t>
  </si>
  <si>
    <t>Weed Fabric (materials)</t>
  </si>
  <si>
    <t>Lavender Plants ($2.00 per plant and 3,467 plants)</t>
  </si>
  <si>
    <t>Labor (fabric, irrigation, planting, weeding)</t>
  </si>
  <si>
    <t>Drip irrigation system</t>
  </si>
  <si>
    <t>Organic system</t>
  </si>
  <si>
    <t>Plant spacing - 2.5 foot spacing, 5 foot centers</t>
  </si>
  <si>
    <t xml:space="preserve">Plant loss first year - 70 plants </t>
  </si>
  <si>
    <t>Total Projected Start-Up Costs per Plant</t>
  </si>
  <si>
    <t>Fresh Bundles</t>
  </si>
  <si>
    <t>Dried Bundles</t>
  </si>
  <si>
    <t>bundle</t>
  </si>
  <si>
    <t>ml</t>
  </si>
  <si>
    <t>Distilled Oils - Lavandin</t>
  </si>
  <si>
    <t>Distilled Oils - Angustifolia</t>
  </si>
  <si>
    <t xml:space="preserve">  Pruninging Bundles</t>
  </si>
  <si>
    <t>bundles</t>
  </si>
  <si>
    <t>Drying Racks and Hooks</t>
  </si>
  <si>
    <t xml:space="preserve">  Pruning labor</t>
  </si>
  <si>
    <t>Land Rent</t>
  </si>
  <si>
    <t>Fees</t>
  </si>
  <si>
    <t>Fertilizers/Chemicals</t>
  </si>
  <si>
    <t>Year 3: Projected Revenues and Expenses</t>
  </si>
  <si>
    <t xml:space="preserve">  Pruning Labor</t>
  </si>
  <si>
    <t>Year 4: Projected Revenues and Expenses</t>
  </si>
  <si>
    <t>Year 5: Projected Revenues and Expenses</t>
  </si>
  <si>
    <t>Year 6: Projected Revenues and Expenses</t>
  </si>
  <si>
    <t>Year 7: Projected Revenues and Expenses</t>
  </si>
  <si>
    <t>Sensitive Analysis</t>
  </si>
  <si>
    <t>Percent of Expected Income</t>
  </si>
  <si>
    <t>Percent of Expected Expenses</t>
  </si>
  <si>
    <t>Note: This worksheet decision tool is designed to help lavender producers determine if producing and marketing lavender products is profitable.  It is a guide only.  Producers should consult with their lenders and/or other financial planning professionals before making final decisions.  The numbers included in the worksheet are for illustration purposes only.  Each individual producer's information must be entered into the worksheet for an accurate financial investment analysis.</t>
  </si>
  <si>
    <t>www.coopext.colostate.edu/ABM/</t>
  </si>
</sst>
</file>

<file path=xl/styles.xml><?xml version="1.0" encoding="utf-8"?>
<styleSheet xmlns="http://schemas.openxmlformats.org/spreadsheetml/2006/main">
  <numFmts count="7">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_(* #,##0_);_(* \(#,##0\);_(* &quot;-&quot;??_);_(@_)"/>
  </numFmts>
  <fonts count="24">
    <font>
      <sz val="11"/>
      <color theme="1"/>
      <name val="Calibri"/>
      <family val="2"/>
      <scheme val="minor"/>
    </font>
    <font>
      <sz val="12"/>
      <color theme="1"/>
      <name val="Arial"/>
      <family val="2"/>
    </font>
    <font>
      <b/>
      <sz val="12"/>
      <color theme="1"/>
      <name val="Arial"/>
      <family val="2"/>
    </font>
    <font>
      <b/>
      <sz val="10"/>
      <color theme="1"/>
      <name val="Arial"/>
      <family val="2"/>
    </font>
    <font>
      <b/>
      <sz val="10"/>
      <name val="Arial"/>
      <family val="2"/>
    </font>
    <font>
      <sz val="10"/>
      <name val="Arial"/>
      <family val="2"/>
    </font>
    <font>
      <b/>
      <sz val="12"/>
      <name val="Arial"/>
      <family val="2"/>
    </font>
    <font>
      <sz val="12"/>
      <name val="Arial"/>
      <family val="2"/>
    </font>
    <font>
      <sz val="12"/>
      <color rgb="FF0066FF"/>
      <name val="Arial"/>
      <family val="2"/>
    </font>
    <font>
      <b/>
      <sz val="14"/>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sz val="11"/>
      <color rgb="FF0066FF"/>
      <name val="Calibri"/>
      <family val="2"/>
      <scheme val="minor"/>
    </font>
    <font>
      <b/>
      <sz val="11"/>
      <color theme="1"/>
      <name val="Calibri"/>
      <family val="2"/>
      <scheme val="minor"/>
    </font>
    <font>
      <u/>
      <sz val="10"/>
      <color indexed="12"/>
      <name val="Arial"/>
      <family val="2"/>
    </font>
    <font>
      <b/>
      <sz val="16"/>
      <color theme="7"/>
      <name val="Arial"/>
      <family val="2"/>
    </font>
    <font>
      <b/>
      <sz val="12"/>
      <color rgb="FF0066FF"/>
      <name val="Calibri"/>
      <family val="2"/>
      <scheme val="minor"/>
    </font>
    <font>
      <b/>
      <u/>
      <sz val="10"/>
      <color indexed="12"/>
      <name val="Arial"/>
      <family val="2"/>
    </font>
    <font>
      <sz val="11"/>
      <color theme="1"/>
      <name val="Calibri"/>
      <family val="2"/>
      <scheme val="minor"/>
    </font>
    <font>
      <sz val="12"/>
      <color rgb="FF0066FF"/>
      <name val="Calibri"/>
      <family val="2"/>
      <scheme val="minor"/>
    </font>
    <font>
      <b/>
      <sz val="14"/>
      <color rgb="FF0066FF"/>
      <name val="Calibri"/>
      <family val="2"/>
      <scheme val="minor"/>
    </font>
    <font>
      <b/>
      <sz val="11"/>
      <color rgb="FF7030A0"/>
      <name val="Calibri"/>
      <family val="2"/>
      <scheme val="minor"/>
    </font>
    <font>
      <b/>
      <sz val="12"/>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3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8">
    <xf numFmtId="0" fontId="0" fillId="0" borderId="0"/>
    <xf numFmtId="0" fontId="1"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43" fontId="19" fillId="0" borderId="0" applyFont="0" applyFill="0" applyBorder="0" applyAlignment="0" applyProtection="0"/>
    <xf numFmtId="9" fontId="19" fillId="0" borderId="0" applyFont="0" applyFill="0" applyBorder="0" applyAlignment="0" applyProtection="0"/>
  </cellStyleXfs>
  <cellXfs count="156">
    <xf numFmtId="0" fontId="0" fillId="0" borderId="0" xfId="0"/>
    <xf numFmtId="0" fontId="1" fillId="0" borderId="0" xfId="1" applyBorder="1"/>
    <xf numFmtId="0" fontId="1" fillId="0" borderId="0" xfId="1"/>
    <xf numFmtId="0" fontId="1" fillId="0" borderId="0" xfId="1" applyBorder="1"/>
    <xf numFmtId="0" fontId="2" fillId="0" borderId="0" xfId="1" applyFont="1" applyBorder="1"/>
    <xf numFmtId="0" fontId="1" fillId="0" borderId="0" xfId="1" applyFill="1" applyBorder="1"/>
    <xf numFmtId="0" fontId="2" fillId="0" borderId="0" xfId="1" applyFont="1" applyFill="1" applyBorder="1"/>
    <xf numFmtId="0" fontId="1" fillId="0" borderId="0" xfId="1"/>
    <xf numFmtId="0" fontId="2" fillId="0" borderId="0" xfId="1" applyFont="1"/>
    <xf numFmtId="0" fontId="1" fillId="0" borderId="0" xfId="1" applyBorder="1"/>
    <xf numFmtId="0" fontId="1" fillId="0" borderId="0" xfId="1" applyFill="1" applyBorder="1"/>
    <xf numFmtId="0" fontId="3" fillId="0" borderId="0" xfId="1" applyFont="1" applyFill="1" applyBorder="1"/>
    <xf numFmtId="0" fontId="2" fillId="0" borderId="0" xfId="1" applyFont="1" applyFill="1" applyBorder="1"/>
    <xf numFmtId="0" fontId="0" fillId="0" borderId="0" xfId="0" applyBorder="1"/>
    <xf numFmtId="0" fontId="9" fillId="0" borderId="0" xfId="1" applyFont="1"/>
    <xf numFmtId="0" fontId="9" fillId="0" borderId="0" xfId="1" applyFont="1" applyBorder="1"/>
    <xf numFmtId="0" fontId="4" fillId="0" borderId="0" xfId="1" applyFont="1" applyFill="1" applyBorder="1"/>
    <xf numFmtId="0" fontId="3" fillId="0" borderId="12" xfId="1" applyFont="1" applyFill="1" applyBorder="1"/>
    <xf numFmtId="164" fontId="2" fillId="0" borderId="0" xfId="1" applyNumberFormat="1" applyFont="1" applyFill="1" applyBorder="1"/>
    <xf numFmtId="4" fontId="1" fillId="0" borderId="0" xfId="1" applyNumberFormat="1" applyFill="1" applyBorder="1"/>
    <xf numFmtId="0" fontId="1" fillId="0" borderId="0" xfId="1"/>
    <xf numFmtId="0" fontId="2" fillId="0" borderId="0" xfId="1" applyFont="1"/>
    <xf numFmtId="0" fontId="1" fillId="0" borderId="0" xfId="1" applyBorder="1"/>
    <xf numFmtId="0" fontId="2" fillId="0" borderId="0" xfId="1" applyFont="1" applyBorder="1"/>
    <xf numFmtId="0" fontId="1" fillId="0" borderId="0" xfId="1" applyFill="1" applyBorder="1"/>
    <xf numFmtId="0" fontId="3" fillId="0" borderId="0" xfId="1" applyFont="1" applyFill="1" applyBorder="1"/>
    <xf numFmtId="0" fontId="2" fillId="0" borderId="0" xfId="1" applyFont="1" applyFill="1" applyBorder="1"/>
    <xf numFmtId="0" fontId="10" fillId="0" borderId="0" xfId="0" applyFont="1"/>
    <xf numFmtId="0" fontId="11" fillId="0" borderId="2" xfId="0" applyFont="1" applyBorder="1"/>
    <xf numFmtId="3" fontId="11" fillId="0" borderId="2" xfId="0" applyNumberFormat="1" applyFont="1" applyBorder="1"/>
    <xf numFmtId="6" fontId="11" fillId="0" borderId="2" xfId="0" applyNumberFormat="1" applyFont="1" applyBorder="1"/>
    <xf numFmtId="6" fontId="12" fillId="0" borderId="2" xfId="0" applyNumberFormat="1" applyFont="1" applyBorder="1"/>
    <xf numFmtId="0" fontId="12" fillId="4" borderId="13" xfId="0" applyFont="1" applyFill="1" applyBorder="1"/>
    <xf numFmtId="0" fontId="12" fillId="4" borderId="14" xfId="0" applyFont="1" applyFill="1" applyBorder="1"/>
    <xf numFmtId="0" fontId="12" fillId="4" borderId="5" xfId="0" applyFont="1" applyFill="1" applyBorder="1"/>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4" borderId="5" xfId="0" applyFont="1" applyFill="1" applyBorder="1" applyAlignment="1">
      <alignment horizontal="center"/>
    </xf>
    <xf numFmtId="0" fontId="11" fillId="0" borderId="2" xfId="0" applyFont="1" applyBorder="1"/>
    <xf numFmtId="0" fontId="13" fillId="0" borderId="0" xfId="0" applyFont="1" applyFill="1"/>
    <xf numFmtId="0" fontId="1" fillId="2" borderId="9" xfId="1" applyFill="1" applyBorder="1"/>
    <xf numFmtId="0" fontId="1" fillId="2" borderId="10" xfId="1" applyFill="1" applyBorder="1"/>
    <xf numFmtId="0" fontId="1" fillId="2" borderId="11" xfId="1" applyFill="1" applyBorder="1" applyAlignment="1">
      <alignment horizontal="center"/>
    </xf>
    <xf numFmtId="0" fontId="0" fillId="0" borderId="0" xfId="0"/>
    <xf numFmtId="0" fontId="9" fillId="0" borderId="0" xfId="0" applyFont="1"/>
    <xf numFmtId="165" fontId="11" fillId="0" borderId="2" xfId="0" applyNumberFormat="1" applyFont="1" applyBorder="1"/>
    <xf numFmtId="2" fontId="7" fillId="0" borderId="5" xfId="1" applyNumberFormat="1" applyFont="1" applyFill="1" applyBorder="1" applyAlignment="1">
      <alignment horizontal="right"/>
    </xf>
    <xf numFmtId="0" fontId="2" fillId="2" borderId="24" xfId="1" applyFont="1" applyFill="1" applyBorder="1"/>
    <xf numFmtId="0" fontId="6" fillId="2" borderId="25" xfId="1" applyFont="1" applyFill="1" applyBorder="1" applyAlignment="1">
      <alignment horizontal="center"/>
    </xf>
    <xf numFmtId="0" fontId="2" fillId="2" borderId="26" xfId="1" applyFont="1" applyFill="1" applyBorder="1" applyAlignment="1">
      <alignment horizontal="right"/>
    </xf>
    <xf numFmtId="0" fontId="6" fillId="2" borderId="27" xfId="1" applyFont="1" applyFill="1" applyBorder="1" applyAlignment="1">
      <alignment horizontal="center"/>
    </xf>
    <xf numFmtId="0" fontId="2" fillId="2" borderId="26" xfId="1" applyFont="1" applyFill="1" applyBorder="1" applyAlignment="1">
      <alignment horizontal="center"/>
    </xf>
    <xf numFmtId="0" fontId="2" fillId="2" borderId="11" xfId="1" applyFont="1" applyFill="1" applyBorder="1" applyAlignment="1">
      <alignment horizontal="center"/>
    </xf>
    <xf numFmtId="0" fontId="6" fillId="2" borderId="23" xfId="1" applyFont="1" applyFill="1" applyBorder="1" applyAlignment="1">
      <alignment horizontal="center"/>
    </xf>
    <xf numFmtId="39" fontId="7" fillId="0" borderId="5" xfId="1" applyNumberFormat="1" applyFont="1" applyFill="1" applyBorder="1" applyAlignment="1">
      <alignment horizontal="right"/>
    </xf>
    <xf numFmtId="7" fontId="2" fillId="0" borderId="0" xfId="1" applyNumberFormat="1" applyFont="1" applyBorder="1"/>
    <xf numFmtId="166" fontId="1" fillId="0" borderId="5" xfId="6" applyNumberFormat="1" applyFont="1" applyFill="1" applyBorder="1" applyAlignment="1"/>
    <xf numFmtId="2" fontId="7" fillId="0" borderId="3" xfId="1" applyNumberFormat="1" applyFont="1" applyFill="1" applyBorder="1"/>
    <xf numFmtId="4" fontId="1" fillId="0" borderId="2" xfId="1" applyNumberFormat="1" applyFont="1" applyFill="1" applyBorder="1"/>
    <xf numFmtId="164" fontId="2" fillId="0" borderId="0" xfId="1" applyNumberFormat="1" applyFont="1" applyBorder="1"/>
    <xf numFmtId="43" fontId="11" fillId="0" borderId="2" xfId="6" applyFont="1" applyBorder="1"/>
    <xf numFmtId="0" fontId="11" fillId="0" borderId="2" xfId="0" applyFont="1" applyBorder="1"/>
    <xf numFmtId="164" fontId="2" fillId="0" borderId="30" xfId="1" applyNumberFormat="1" applyFont="1" applyBorder="1"/>
    <xf numFmtId="0" fontId="2" fillId="0" borderId="3" xfId="1" applyFont="1" applyBorder="1"/>
    <xf numFmtId="0" fontId="1" fillId="0" borderId="1" xfId="1" applyBorder="1"/>
    <xf numFmtId="164" fontId="2" fillId="0" borderId="2" xfId="1" applyNumberFormat="1" applyFont="1" applyBorder="1"/>
    <xf numFmtId="43" fontId="0" fillId="0" borderId="0" xfId="0" applyNumberFormat="1"/>
    <xf numFmtId="0" fontId="8" fillId="7" borderId="2" xfId="1" applyFont="1" applyFill="1" applyBorder="1" applyAlignment="1">
      <alignment horizontal="center"/>
    </xf>
    <xf numFmtId="0" fontId="8" fillId="7" borderId="2" xfId="1" applyFont="1" applyFill="1" applyBorder="1" applyAlignment="1">
      <alignment horizontal="right"/>
    </xf>
    <xf numFmtId="0" fontId="7" fillId="7" borderId="2" xfId="1" applyFont="1" applyFill="1" applyBorder="1" applyAlignment="1">
      <alignment horizontal="left"/>
    </xf>
    <xf numFmtId="0" fontId="7" fillId="7" borderId="2" xfId="1" applyFont="1" applyFill="1" applyBorder="1" applyAlignment="1">
      <alignment horizontal="center"/>
    </xf>
    <xf numFmtId="0" fontId="7" fillId="7" borderId="2" xfId="1" applyFont="1" applyFill="1" applyBorder="1" applyAlignment="1">
      <alignment horizontal="right"/>
    </xf>
    <xf numFmtId="0" fontId="2" fillId="0" borderId="0" xfId="1" applyFont="1" applyBorder="1" applyAlignment="1">
      <alignment horizontal="center"/>
    </xf>
    <xf numFmtId="0" fontId="2" fillId="0" borderId="0" xfId="1" applyFont="1" applyFill="1" applyBorder="1" applyAlignment="1">
      <alignment horizontal="center"/>
    </xf>
    <xf numFmtId="166" fontId="11" fillId="0" borderId="2" xfId="6" applyNumberFormat="1" applyFont="1" applyBorder="1"/>
    <xf numFmtId="0" fontId="17" fillId="0" borderId="0" xfId="0" applyFont="1" applyFill="1" applyBorder="1" applyAlignment="1">
      <alignment horizontal="center"/>
    </xf>
    <xf numFmtId="4" fontId="8" fillId="3" borderId="16" xfId="1" applyNumberFormat="1" applyFont="1" applyFill="1" applyBorder="1" applyProtection="1">
      <protection locked="0"/>
    </xf>
    <xf numFmtId="0" fontId="8" fillId="3" borderId="2" xfId="1" applyFont="1" applyFill="1" applyBorder="1" applyProtection="1">
      <protection locked="0"/>
    </xf>
    <xf numFmtId="166" fontId="8" fillId="3" borderId="2" xfId="6" applyNumberFormat="1" applyFont="1" applyFill="1" applyBorder="1" applyAlignment="1" applyProtection="1">
      <protection locked="0"/>
    </xf>
    <xf numFmtId="0" fontId="8" fillId="3" borderId="5" xfId="1" applyFont="1" applyFill="1" applyBorder="1" applyAlignment="1" applyProtection="1">
      <alignment horizontal="left"/>
      <protection locked="0"/>
    </xf>
    <xf numFmtId="0" fontId="8" fillId="3" borderId="5" xfId="1" applyFont="1" applyFill="1" applyBorder="1" applyAlignment="1" applyProtection="1">
      <alignment horizontal="center"/>
      <protection locked="0"/>
    </xf>
    <xf numFmtId="0" fontId="8" fillId="3" borderId="5" xfId="1" applyFont="1" applyFill="1" applyBorder="1" applyAlignment="1" applyProtection="1">
      <alignment horizontal="right"/>
      <protection locked="0"/>
    </xf>
    <xf numFmtId="0" fontId="8" fillId="3" borderId="2" xfId="1" applyFont="1" applyFill="1" applyBorder="1" applyAlignment="1" applyProtection="1">
      <alignment horizontal="left"/>
      <protection locked="0"/>
    </xf>
    <xf numFmtId="0" fontId="8" fillId="3" borderId="2" xfId="1" applyFont="1" applyFill="1" applyBorder="1" applyAlignment="1" applyProtection="1">
      <alignment horizontal="center"/>
      <protection locked="0"/>
    </xf>
    <xf numFmtId="0" fontId="8" fillId="3" borderId="2" xfId="1" applyFont="1" applyFill="1" applyBorder="1" applyAlignment="1" applyProtection="1">
      <alignment horizontal="right"/>
      <protection locked="0"/>
    </xf>
    <xf numFmtId="2" fontId="8" fillId="3" borderId="2" xfId="1" applyNumberFormat="1" applyFont="1" applyFill="1" applyBorder="1" applyAlignment="1" applyProtection="1">
      <alignment horizontal="right"/>
      <protection locked="0"/>
    </xf>
    <xf numFmtId="4" fontId="8" fillId="3" borderId="2" xfId="1" applyNumberFormat="1" applyFont="1" applyFill="1" applyBorder="1" applyProtection="1">
      <protection locked="0"/>
    </xf>
    <xf numFmtId="2" fontId="8" fillId="3" borderId="2" xfId="1" applyNumberFormat="1" applyFont="1" applyFill="1" applyBorder="1" applyProtection="1">
      <protection locked="0"/>
    </xf>
    <xf numFmtId="0" fontId="8" fillId="3" borderId="3" xfId="1" applyFont="1" applyFill="1" applyBorder="1" applyProtection="1">
      <protection locked="0"/>
    </xf>
    <xf numFmtId="37" fontId="8" fillId="3" borderId="3" xfId="1" applyNumberFormat="1" applyFont="1" applyFill="1" applyBorder="1" applyProtection="1">
      <protection locked="0"/>
    </xf>
    <xf numFmtId="9" fontId="17" fillId="6" borderId="2" xfId="0" applyNumberFormat="1" applyFont="1" applyFill="1" applyBorder="1" applyAlignment="1" applyProtection="1">
      <alignment horizontal="center"/>
      <protection locked="0"/>
    </xf>
    <xf numFmtId="0" fontId="20" fillId="3" borderId="2" xfId="0" applyFont="1" applyFill="1" applyBorder="1" applyProtection="1">
      <protection locked="0"/>
    </xf>
    <xf numFmtId="9" fontId="21" fillId="3" borderId="2" xfId="7" applyFont="1" applyFill="1" applyBorder="1" applyProtection="1">
      <protection locked="0"/>
    </xf>
    <xf numFmtId="9" fontId="21" fillId="3" borderId="13" xfId="7" applyFont="1" applyFill="1" applyBorder="1" applyProtection="1">
      <protection locked="0"/>
    </xf>
    <xf numFmtId="37" fontId="11" fillId="0" borderId="2" xfId="6" applyNumberFormat="1" applyFont="1" applyBorder="1"/>
    <xf numFmtId="9" fontId="23" fillId="4" borderId="5" xfId="0" applyNumberFormat="1" applyFont="1" applyFill="1" applyBorder="1" applyAlignment="1" applyProtection="1">
      <alignment horizontal="center"/>
      <protection locked="0"/>
    </xf>
    <xf numFmtId="0" fontId="22" fillId="5" borderId="32" xfId="0" applyFont="1" applyFill="1" applyBorder="1" applyAlignment="1">
      <alignment horizontal="center" wrapText="1"/>
    </xf>
    <xf numFmtId="0" fontId="22" fillId="5" borderId="33" xfId="0" applyFont="1" applyFill="1" applyBorder="1" applyAlignment="1">
      <alignment horizontal="center" wrapText="1"/>
    </xf>
    <xf numFmtId="0" fontId="22" fillId="5" borderId="34" xfId="0" applyFont="1" applyFill="1" applyBorder="1" applyAlignment="1">
      <alignment horizontal="center" wrapText="1"/>
    </xf>
    <xf numFmtId="0" fontId="22" fillId="5" borderId="35" xfId="0" applyFont="1" applyFill="1" applyBorder="1" applyAlignment="1">
      <alignment horizontal="center" wrapText="1"/>
    </xf>
    <xf numFmtId="0" fontId="22" fillId="5" borderId="0" xfId="0" applyFont="1" applyFill="1" applyBorder="1" applyAlignment="1">
      <alignment horizontal="center" wrapText="1"/>
    </xf>
    <xf numFmtId="0" fontId="22" fillId="5" borderId="29" xfId="0" applyFont="1" applyFill="1" applyBorder="1" applyAlignment="1">
      <alignment horizontal="center" wrapText="1"/>
    </xf>
    <xf numFmtId="0" fontId="22" fillId="5" borderId="21" xfId="0" applyFont="1" applyFill="1" applyBorder="1" applyAlignment="1">
      <alignment horizontal="center" wrapText="1"/>
    </xf>
    <xf numFmtId="0" fontId="22" fillId="5" borderId="22" xfId="0" applyFont="1" applyFill="1" applyBorder="1" applyAlignment="1">
      <alignment horizontal="center" wrapText="1"/>
    </xf>
    <xf numFmtId="0" fontId="22" fillId="5" borderId="31" xfId="0" applyFont="1" applyFill="1" applyBorder="1" applyAlignment="1">
      <alignment horizontal="center" wrapText="1"/>
    </xf>
    <xf numFmtId="0" fontId="16" fillId="0" borderId="0" xfId="0" applyFont="1" applyAlignment="1">
      <alignment horizontal="center" vertical="top" wrapText="1"/>
    </xf>
    <xf numFmtId="0" fontId="15" fillId="0" borderId="0" xfId="5" applyAlignment="1" applyProtection="1">
      <alignment horizontal="center"/>
    </xf>
    <xf numFmtId="0" fontId="14" fillId="0" borderId="0" xfId="0" applyFont="1" applyAlignment="1">
      <alignment horizontal="center"/>
    </xf>
    <xf numFmtId="0" fontId="17" fillId="6" borderId="2" xfId="0" applyFont="1" applyFill="1" applyBorder="1" applyAlignment="1">
      <alignment horizontal="center"/>
    </xf>
    <xf numFmtId="0" fontId="9" fillId="0" borderId="0" xfId="0" applyFont="1" applyAlignment="1">
      <alignment horizontal="center"/>
    </xf>
    <xf numFmtId="0" fontId="18" fillId="0" borderId="0" xfId="5" applyFont="1" applyAlignment="1" applyProtection="1">
      <alignment horizontal="center"/>
    </xf>
    <xf numFmtId="0" fontId="8" fillId="3" borderId="15" xfId="1" applyFont="1" applyFill="1" applyBorder="1" applyProtection="1">
      <protection locked="0"/>
    </xf>
    <xf numFmtId="0" fontId="8" fillId="3" borderId="2" xfId="1" applyFont="1" applyFill="1" applyBorder="1" applyProtection="1">
      <protection locked="0"/>
    </xf>
    <xf numFmtId="0" fontId="8" fillId="3" borderId="16" xfId="1" applyFont="1" applyFill="1" applyBorder="1" applyProtection="1">
      <protection locked="0"/>
    </xf>
    <xf numFmtId="0" fontId="8" fillId="3" borderId="17" xfId="1" applyFont="1" applyFill="1" applyBorder="1" applyProtection="1">
      <protection locked="0"/>
    </xf>
    <xf numFmtId="0" fontId="8" fillId="3" borderId="18" xfId="1" applyFont="1" applyFill="1" applyBorder="1" applyProtection="1">
      <protection locked="0"/>
    </xf>
    <xf numFmtId="0" fontId="8" fillId="3" borderId="19" xfId="1" applyFont="1" applyFill="1" applyBorder="1" applyProtection="1">
      <protection locked="0"/>
    </xf>
    <xf numFmtId="0" fontId="7" fillId="0" borderId="20" xfId="1" applyFont="1" applyFill="1" applyBorder="1" applyAlignment="1"/>
    <xf numFmtId="0" fontId="7" fillId="0" borderId="1" xfId="1" applyFont="1" applyFill="1" applyBorder="1" applyAlignment="1"/>
    <xf numFmtId="0" fontId="2" fillId="0" borderId="28" xfId="1" applyFont="1" applyBorder="1"/>
    <xf numFmtId="0" fontId="2" fillId="0" borderId="0" xfId="1" applyFont="1" applyBorder="1"/>
    <xf numFmtId="0" fontId="2" fillId="0" borderId="29" xfId="1" applyFont="1" applyBorder="1"/>
    <xf numFmtId="0" fontId="1" fillId="5" borderId="9" xfId="1" applyFill="1" applyBorder="1"/>
    <xf numFmtId="0" fontId="1" fillId="5" borderId="10" xfId="1" applyFill="1" applyBorder="1"/>
    <xf numFmtId="0" fontId="1" fillId="5" borderId="11" xfId="1" applyFill="1" applyBorder="1"/>
    <xf numFmtId="0" fontId="8" fillId="3" borderId="20" xfId="1" applyFont="1" applyFill="1" applyBorder="1" applyAlignment="1" applyProtection="1">
      <protection locked="0"/>
    </xf>
    <xf numFmtId="0" fontId="8" fillId="3" borderId="1" xfId="1" applyFont="1" applyFill="1" applyBorder="1" applyAlignment="1" applyProtection="1">
      <protection locked="0"/>
    </xf>
    <xf numFmtId="0" fontId="8" fillId="3" borderId="4" xfId="1" applyFont="1" applyFill="1" applyBorder="1" applyAlignment="1" applyProtection="1">
      <protection locked="0"/>
    </xf>
    <xf numFmtId="0" fontId="1" fillId="0" borderId="2" xfId="1" applyFill="1" applyBorder="1"/>
    <xf numFmtId="0" fontId="1" fillId="5" borderId="6" xfId="1" applyFill="1" applyBorder="1"/>
    <xf numFmtId="0" fontId="1" fillId="5" borderId="7" xfId="1" applyFill="1" applyBorder="1"/>
    <xf numFmtId="0" fontId="1" fillId="5" borderId="8" xfId="1" applyFill="1" applyBorder="1"/>
    <xf numFmtId="0" fontId="1" fillId="0" borderId="3" xfId="1" applyFill="1" applyBorder="1" applyAlignment="1"/>
    <xf numFmtId="0" fontId="1" fillId="0" borderId="1" xfId="1" applyFill="1" applyBorder="1" applyAlignment="1"/>
    <xf numFmtId="0" fontId="1" fillId="0" borderId="4" xfId="1" applyFill="1" applyBorder="1" applyAlignment="1"/>
    <xf numFmtId="0" fontId="1" fillId="0" borderId="21" xfId="1" applyFill="1" applyBorder="1" applyAlignment="1"/>
    <xf numFmtId="0" fontId="1" fillId="0" borderId="22" xfId="1" applyFill="1" applyBorder="1" applyAlignment="1"/>
    <xf numFmtId="0" fontId="7" fillId="7" borderId="3" xfId="1" applyFont="1" applyFill="1" applyBorder="1" applyAlignment="1">
      <alignment horizontal="left"/>
    </xf>
    <xf numFmtId="0" fontId="7" fillId="7" borderId="1" xfId="1" applyFont="1" applyFill="1" applyBorder="1" applyAlignment="1">
      <alignment horizontal="left"/>
    </xf>
    <xf numFmtId="0" fontId="7" fillId="7" borderId="4" xfId="1" applyFont="1" applyFill="1" applyBorder="1" applyAlignment="1">
      <alignment horizontal="left"/>
    </xf>
    <xf numFmtId="0" fontId="12" fillId="0" borderId="3" xfId="0" applyFont="1" applyBorder="1"/>
    <xf numFmtId="0" fontId="12" fillId="0" borderId="1" xfId="0" applyFont="1" applyBorder="1"/>
    <xf numFmtId="0" fontId="12" fillId="0" borderId="4" xfId="0" applyFont="1" applyBorder="1"/>
    <xf numFmtId="0" fontId="10" fillId="0" borderId="2" xfId="0" applyFont="1" applyBorder="1" applyAlignment="1">
      <alignment horizontal="right"/>
    </xf>
    <xf numFmtId="0" fontId="10" fillId="0" borderId="21" xfId="0" applyFont="1" applyBorder="1" applyAlignment="1">
      <alignment horizontal="right"/>
    </xf>
    <xf numFmtId="0" fontId="10" fillId="0" borderId="22" xfId="0" applyFont="1" applyBorder="1" applyAlignment="1">
      <alignment horizontal="right"/>
    </xf>
    <xf numFmtId="0" fontId="10" fillId="0" borderId="31" xfId="0" applyFont="1" applyBorder="1" applyAlignment="1">
      <alignment horizontal="right"/>
    </xf>
    <xf numFmtId="0" fontId="0" fillId="0" borderId="2" xfId="0" applyBorder="1"/>
    <xf numFmtId="0" fontId="12" fillId="4" borderId="3" xfId="0" applyFont="1" applyFill="1" applyBorder="1"/>
    <xf numFmtId="0" fontId="12" fillId="4" borderId="1" xfId="0" applyFont="1" applyFill="1" applyBorder="1"/>
    <xf numFmtId="0" fontId="12" fillId="4" borderId="4" xfId="0" applyFont="1" applyFill="1" applyBorder="1"/>
    <xf numFmtId="0" fontId="12" fillId="0" borderId="2" xfId="0" applyFont="1" applyBorder="1"/>
    <xf numFmtId="0" fontId="11" fillId="0" borderId="2" xfId="0" applyFont="1" applyBorder="1"/>
    <xf numFmtId="0" fontId="11" fillId="0" borderId="3" xfId="0" applyFont="1" applyBorder="1"/>
    <xf numFmtId="0" fontId="11" fillId="0" borderId="1" xfId="0" applyFont="1" applyBorder="1"/>
    <xf numFmtId="0" fontId="11" fillId="0" borderId="4" xfId="0" applyFont="1" applyBorder="1"/>
  </cellXfs>
  <cellStyles count="8">
    <cellStyle name="Comma" xfId="6" builtinId="3"/>
    <cellStyle name="Currency 2" xfId="3"/>
    <cellStyle name="Hyperlink" xfId="5" builtinId="8"/>
    <cellStyle name="Normal" xfId="0" builtinId="0"/>
    <cellStyle name="Normal 2" xfId="2"/>
    <cellStyle name="Normal 3" xfId="1"/>
    <cellStyle name="Percent" xfId="7" builtinId="5"/>
    <cellStyle name="Percent 2" xfId="4"/>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144781</xdr:rowOff>
    </xdr:from>
    <xdr:to>
      <xdr:col>3</xdr:col>
      <xdr:colOff>60960</xdr:colOff>
      <xdr:row>10</xdr:row>
      <xdr:rowOff>30627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510541"/>
          <a:ext cx="1699260" cy="15089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83820</xdr:colOff>
      <xdr:row>0</xdr:row>
      <xdr:rowOff>0</xdr:rowOff>
    </xdr:from>
    <xdr:to>
      <xdr:col>6</xdr:col>
      <xdr:colOff>1121830</xdr:colOff>
      <xdr:row>2</xdr:row>
      <xdr:rowOff>6136</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764280" y="0"/>
          <a:ext cx="1914310" cy="46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289561</xdr:colOff>
      <xdr:row>0</xdr:row>
      <xdr:rowOff>91440</xdr:rowOff>
    </xdr:from>
    <xdr:to>
      <xdr:col>8</xdr:col>
      <xdr:colOff>716681</xdr:colOff>
      <xdr:row>3</xdr:row>
      <xdr:rowOff>91440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83281" y="91440"/>
          <a:ext cx="2575960" cy="624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933284</xdr:colOff>
      <xdr:row>2</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60960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60960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68580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83244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68580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83244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68580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83244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68580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83244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68580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624840</xdr:colOff>
      <xdr:row>0</xdr:row>
      <xdr:rowOff>22860</xdr:rowOff>
    </xdr:from>
    <xdr:to>
      <xdr:col>7</xdr:col>
      <xdr:colOff>849464</xdr:colOff>
      <xdr:row>2</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75760" y="22860"/>
          <a:ext cx="1832444" cy="464820"/>
        </a:xfrm>
        <a:prstGeom prst="rect">
          <a:avLst/>
        </a:prstGeom>
      </xdr:spPr>
    </xdr:pic>
    <xdr:clientData/>
  </xdr:twoCellAnchor>
  <xdr:twoCellAnchor editAs="oneCell">
    <xdr:from>
      <xdr:col>5</xdr:col>
      <xdr:colOff>624840</xdr:colOff>
      <xdr:row>0</xdr:row>
      <xdr:rowOff>22860</xdr:rowOff>
    </xdr:from>
    <xdr:to>
      <xdr:col>7</xdr:col>
      <xdr:colOff>933284</xdr:colOff>
      <xdr:row>2</xdr:row>
      <xdr:rowOff>68580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75760" y="22860"/>
          <a:ext cx="1916264" cy="464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opext.colostate.edu/ABM/" TargetMode="External"/><Relationship Id="rId2" Type="http://schemas.openxmlformats.org/officeDocument/2006/relationships/hyperlink" Target="mailto:Rod.Sharp@ColoState.edu" TargetMode="External"/><Relationship Id="rId1" Type="http://schemas.openxmlformats.org/officeDocument/2006/relationships/hyperlink" Target="mailto:jtranel@colostate.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5:J44"/>
  <sheetViews>
    <sheetView tabSelected="1" zoomScale="110" zoomScaleNormal="110" workbookViewId="0">
      <selection activeCell="D17" sqref="D17:J17"/>
    </sheetView>
  </sheetViews>
  <sheetFormatPr defaultRowHeight="15"/>
  <sheetData>
    <row r="5" spans="4:10" ht="21" customHeight="1">
      <c r="E5" s="105" t="s">
        <v>54</v>
      </c>
      <c r="F5" s="105"/>
      <c r="G5" s="105"/>
      <c r="H5" s="105"/>
      <c r="I5" s="105"/>
    </row>
    <row r="6" spans="4:10" ht="14.45" customHeight="1">
      <c r="E6" s="105"/>
      <c r="F6" s="105"/>
      <c r="G6" s="105"/>
      <c r="H6" s="105"/>
      <c r="I6" s="105"/>
    </row>
    <row r="7" spans="4:10" ht="14.45" customHeight="1">
      <c r="E7" s="105"/>
      <c r="F7" s="105"/>
      <c r="G7" s="105"/>
      <c r="H7" s="105"/>
      <c r="I7" s="105"/>
    </row>
    <row r="9" spans="4:10" ht="18">
      <c r="D9" s="109" t="s">
        <v>61</v>
      </c>
      <c r="E9" s="109"/>
      <c r="F9" s="109"/>
      <c r="G9" s="109"/>
      <c r="H9" s="109"/>
      <c r="I9" s="109"/>
      <c r="J9" s="109"/>
    </row>
    <row r="10" spans="4:10" ht="18">
      <c r="E10" s="44"/>
      <c r="F10" s="44"/>
      <c r="G10" s="44"/>
      <c r="H10" s="44"/>
      <c r="I10" s="44"/>
    </row>
    <row r="12" spans="4:10">
      <c r="E12" s="107" t="s">
        <v>55</v>
      </c>
      <c r="F12" s="107"/>
      <c r="G12" s="107"/>
      <c r="H12" s="107"/>
      <c r="I12" s="107"/>
    </row>
    <row r="13" spans="4:10">
      <c r="E13" s="107" t="s">
        <v>56</v>
      </c>
      <c r="F13" s="107"/>
      <c r="G13" s="107"/>
      <c r="H13" s="107"/>
      <c r="I13" s="107"/>
    </row>
    <row r="14" spans="4:10">
      <c r="E14" s="107" t="s">
        <v>57</v>
      </c>
      <c r="F14" s="107"/>
      <c r="G14" s="107"/>
      <c r="H14" s="107"/>
      <c r="I14" s="107"/>
    </row>
    <row r="15" spans="4:10">
      <c r="E15" s="110" t="s">
        <v>58</v>
      </c>
      <c r="F15" s="107"/>
      <c r="G15" s="107"/>
      <c r="H15" s="107"/>
      <c r="I15" s="107"/>
    </row>
    <row r="17" spans="1:10">
      <c r="D17" s="106" t="s">
        <v>103</v>
      </c>
      <c r="E17" s="107"/>
      <c r="F17" s="107"/>
      <c r="G17" s="107"/>
      <c r="H17" s="107"/>
      <c r="I17" s="107"/>
      <c r="J17" s="107"/>
    </row>
    <row r="19" spans="1:10" ht="15.75">
      <c r="A19" s="108" t="s">
        <v>59</v>
      </c>
      <c r="B19" s="108"/>
      <c r="C19" s="108"/>
      <c r="D19" s="108"/>
      <c r="E19" s="108"/>
      <c r="F19" s="108"/>
      <c r="G19" s="108"/>
      <c r="H19" s="108"/>
      <c r="I19" s="108"/>
      <c r="J19" s="108"/>
    </row>
    <row r="20" spans="1:10" ht="15.75">
      <c r="A20" s="108" t="s">
        <v>60</v>
      </c>
      <c r="B20" s="108"/>
      <c r="C20" s="108"/>
      <c r="D20" s="108"/>
      <c r="E20" s="108"/>
      <c r="F20" s="108"/>
      <c r="G20" s="108"/>
      <c r="H20" s="108"/>
      <c r="I20" s="108"/>
      <c r="J20" s="108"/>
    </row>
    <row r="21" spans="1:10" s="43" customFormat="1" ht="15.75">
      <c r="A21" s="75"/>
      <c r="B21" s="75"/>
      <c r="C21" s="75"/>
      <c r="D21" s="75"/>
      <c r="E21" s="75"/>
      <c r="F21" s="75"/>
      <c r="G21" s="75"/>
      <c r="H21" s="75"/>
      <c r="I21" s="75"/>
      <c r="J21" s="75"/>
    </row>
    <row r="22" spans="1:10" s="43" customFormat="1" ht="15.75">
      <c r="A22" s="75"/>
      <c r="B22" s="75"/>
      <c r="C22" s="75"/>
      <c r="D22" s="75"/>
      <c r="E22" s="75"/>
      <c r="F22" s="75"/>
      <c r="G22" s="75"/>
      <c r="H22" s="75"/>
      <c r="I22" s="75"/>
      <c r="J22" s="75"/>
    </row>
    <row r="23" spans="1:10" s="43" customFormat="1" ht="15.75">
      <c r="A23" s="75"/>
      <c r="B23" s="75"/>
      <c r="C23" s="75"/>
      <c r="D23" s="75"/>
      <c r="E23" s="75"/>
      <c r="F23" s="75"/>
      <c r="G23" s="75"/>
      <c r="H23" s="75"/>
      <c r="I23" s="75"/>
      <c r="J23" s="75"/>
    </row>
    <row r="24" spans="1:10" s="43" customFormat="1" ht="15.75">
      <c r="A24" s="75"/>
      <c r="B24" s="75"/>
      <c r="C24" s="75"/>
      <c r="D24" s="75"/>
      <c r="E24" s="75"/>
      <c r="F24" s="75"/>
      <c r="G24" s="75"/>
      <c r="H24" s="75"/>
      <c r="I24" s="75"/>
      <c r="J24" s="75"/>
    </row>
    <row r="25" spans="1:10" s="43" customFormat="1" ht="15.75">
      <c r="A25" s="75"/>
      <c r="B25" s="75"/>
      <c r="C25" s="75"/>
      <c r="D25" s="75"/>
      <c r="E25" s="75"/>
      <c r="F25" s="75"/>
      <c r="G25" s="75"/>
      <c r="H25" s="75"/>
      <c r="I25" s="75"/>
      <c r="J25" s="75"/>
    </row>
    <row r="26" spans="1:10" s="43" customFormat="1" ht="15.75">
      <c r="A26" s="75"/>
      <c r="B26" s="75"/>
      <c r="C26" s="75"/>
      <c r="D26" s="75"/>
      <c r="E26" s="75"/>
      <c r="F26" s="75"/>
      <c r="G26" s="75"/>
      <c r="H26" s="75"/>
      <c r="I26" s="75"/>
      <c r="J26" s="75"/>
    </row>
    <row r="27" spans="1:10" s="43" customFormat="1" ht="15.75">
      <c r="A27" s="75"/>
      <c r="B27" s="75"/>
      <c r="C27" s="75"/>
      <c r="D27" s="75"/>
      <c r="E27" s="75"/>
      <c r="F27" s="75"/>
      <c r="G27" s="75"/>
      <c r="H27" s="75"/>
      <c r="I27" s="75"/>
      <c r="J27" s="75"/>
    </row>
    <row r="28" spans="1:10" s="43" customFormat="1" ht="15.75">
      <c r="A28" s="75"/>
      <c r="B28" s="75"/>
      <c r="C28" s="75"/>
      <c r="D28" s="75"/>
      <c r="E28" s="75"/>
      <c r="F28" s="75"/>
      <c r="G28" s="75"/>
      <c r="H28" s="75"/>
      <c r="I28" s="75"/>
      <c r="J28" s="75"/>
    </row>
    <row r="29" spans="1:10" s="43" customFormat="1" ht="15.75">
      <c r="A29" s="75"/>
      <c r="B29" s="75"/>
      <c r="C29" s="75"/>
      <c r="D29" s="75"/>
      <c r="E29" s="75"/>
      <c r="F29" s="75"/>
      <c r="G29" s="75"/>
      <c r="H29" s="75"/>
      <c r="I29" s="75"/>
      <c r="J29" s="75"/>
    </row>
    <row r="30" spans="1:10" s="43" customFormat="1" ht="15.75">
      <c r="A30" s="75"/>
      <c r="B30" s="75"/>
      <c r="C30" s="75"/>
      <c r="D30" s="75"/>
      <c r="E30" s="75"/>
      <c r="F30" s="75"/>
      <c r="G30" s="75"/>
      <c r="H30" s="75"/>
      <c r="I30" s="75"/>
      <c r="J30" s="75"/>
    </row>
    <row r="31" spans="1:10" s="43" customFormat="1" ht="15.75">
      <c r="A31" s="75"/>
      <c r="B31" s="75"/>
      <c r="C31" s="75"/>
      <c r="D31" s="75"/>
      <c r="E31" s="75"/>
      <c r="F31" s="75"/>
      <c r="G31" s="75"/>
      <c r="H31" s="75"/>
      <c r="I31" s="75"/>
      <c r="J31" s="75"/>
    </row>
    <row r="32" spans="1:10" s="43" customFormat="1" ht="15.75">
      <c r="A32" s="75"/>
      <c r="B32" s="75"/>
      <c r="C32" s="75"/>
      <c r="D32" s="75"/>
      <c r="E32" s="75"/>
      <c r="F32" s="75"/>
      <c r="G32" s="75"/>
      <c r="H32" s="75"/>
      <c r="I32" s="75"/>
      <c r="J32" s="75"/>
    </row>
    <row r="33" spans="1:10" s="43" customFormat="1" ht="15.75">
      <c r="A33" s="75"/>
      <c r="B33" s="75"/>
      <c r="C33" s="75"/>
      <c r="D33" s="75"/>
      <c r="E33" s="75"/>
      <c r="F33" s="75"/>
      <c r="G33" s="75"/>
      <c r="H33" s="75"/>
      <c r="I33" s="75"/>
      <c r="J33" s="75"/>
    </row>
    <row r="34" spans="1:10" s="43" customFormat="1" ht="15.75">
      <c r="A34" s="75"/>
      <c r="B34" s="75"/>
      <c r="C34" s="75"/>
      <c r="D34" s="75"/>
      <c r="E34" s="75"/>
      <c r="F34" s="75"/>
      <c r="G34" s="75"/>
      <c r="H34" s="75"/>
      <c r="I34" s="75"/>
      <c r="J34" s="75"/>
    </row>
    <row r="35" spans="1:10" s="43" customFormat="1" ht="15.75">
      <c r="A35" s="75"/>
      <c r="B35" s="75"/>
      <c r="C35" s="75"/>
      <c r="D35" s="75"/>
      <c r="E35" s="75"/>
      <c r="F35" s="75"/>
      <c r="G35" s="75"/>
      <c r="H35" s="75"/>
      <c r="I35" s="75"/>
      <c r="J35" s="75"/>
    </row>
    <row r="36" spans="1:10" s="43" customFormat="1" ht="15.75">
      <c r="A36" s="75"/>
      <c r="B36" s="75"/>
      <c r="C36" s="75"/>
      <c r="D36" s="75"/>
      <c r="E36" s="75"/>
      <c r="F36" s="75"/>
      <c r="G36" s="75"/>
      <c r="H36" s="75"/>
      <c r="I36" s="75"/>
      <c r="J36" s="75"/>
    </row>
    <row r="37" spans="1:10" s="43" customFormat="1" ht="15.75">
      <c r="A37" s="75"/>
      <c r="B37" s="75"/>
      <c r="C37" s="75"/>
      <c r="D37" s="75"/>
      <c r="E37" s="75"/>
      <c r="F37" s="75"/>
      <c r="G37" s="75"/>
      <c r="H37" s="75"/>
      <c r="I37" s="75"/>
      <c r="J37" s="75"/>
    </row>
    <row r="38" spans="1:10" s="43" customFormat="1" ht="15.75">
      <c r="A38" s="75"/>
      <c r="B38" s="75"/>
      <c r="C38" s="75"/>
      <c r="D38" s="75"/>
      <c r="E38" s="75"/>
      <c r="F38" s="75"/>
      <c r="G38" s="75"/>
      <c r="H38" s="75"/>
      <c r="I38" s="75"/>
      <c r="J38" s="75"/>
    </row>
    <row r="40" spans="1:10" ht="14.45" customHeight="1">
      <c r="A40" s="96" t="s">
        <v>102</v>
      </c>
      <c r="B40" s="97"/>
      <c r="C40" s="97"/>
      <c r="D40" s="97"/>
      <c r="E40" s="97"/>
      <c r="F40" s="97"/>
      <c r="G40" s="97"/>
      <c r="H40" s="97"/>
      <c r="I40" s="97"/>
      <c r="J40" s="98"/>
    </row>
    <row r="41" spans="1:10">
      <c r="A41" s="99"/>
      <c r="B41" s="100"/>
      <c r="C41" s="100"/>
      <c r="D41" s="100"/>
      <c r="E41" s="100"/>
      <c r="F41" s="100"/>
      <c r="G41" s="100"/>
      <c r="H41" s="100"/>
      <c r="I41" s="100"/>
      <c r="J41" s="101"/>
    </row>
    <row r="42" spans="1:10">
      <c r="A42" s="99"/>
      <c r="B42" s="100"/>
      <c r="C42" s="100"/>
      <c r="D42" s="100"/>
      <c r="E42" s="100"/>
      <c r="F42" s="100"/>
      <c r="G42" s="100"/>
      <c r="H42" s="100"/>
      <c r="I42" s="100"/>
      <c r="J42" s="101"/>
    </row>
    <row r="43" spans="1:10">
      <c r="A43" s="99"/>
      <c r="B43" s="100"/>
      <c r="C43" s="100"/>
      <c r="D43" s="100"/>
      <c r="E43" s="100"/>
      <c r="F43" s="100"/>
      <c r="G43" s="100"/>
      <c r="H43" s="100"/>
      <c r="I43" s="100"/>
      <c r="J43" s="101"/>
    </row>
    <row r="44" spans="1:10">
      <c r="A44" s="102"/>
      <c r="B44" s="103"/>
      <c r="C44" s="103"/>
      <c r="D44" s="103"/>
      <c r="E44" s="103"/>
      <c r="F44" s="103"/>
      <c r="G44" s="103"/>
      <c r="H44" s="103"/>
      <c r="I44" s="103"/>
      <c r="J44" s="104"/>
    </row>
  </sheetData>
  <sheetProtection sheet="1" objects="1" scenarios="1"/>
  <mergeCells count="10">
    <mergeCell ref="A40:J44"/>
    <mergeCell ref="E5:I7"/>
    <mergeCell ref="D17:J17"/>
    <mergeCell ref="A19:J19"/>
    <mergeCell ref="A20:J20"/>
    <mergeCell ref="D9:J9"/>
    <mergeCell ref="E12:I12"/>
    <mergeCell ref="E13:I13"/>
    <mergeCell ref="E14:I14"/>
    <mergeCell ref="E15:I15"/>
  </mergeCells>
  <hyperlinks>
    <hyperlink ref="C11" r:id="rId1" display="jtranel@colostate.edu"/>
    <hyperlink ref="E15" r:id="rId2"/>
    <hyperlink ref="D17"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dimension ref="A1:K41"/>
  <sheetViews>
    <sheetView zoomScaleNormal="100" workbookViewId="0"/>
  </sheetViews>
  <sheetFormatPr defaultRowHeight="15"/>
  <cols>
    <col min="1" max="1" width="5.5703125" customWidth="1"/>
    <col min="2" max="2" width="11.28515625" customWidth="1"/>
    <col min="3" max="3" width="12.28515625" customWidth="1"/>
    <col min="4" max="4" width="12.5703125" customWidth="1"/>
    <col min="5" max="5" width="12.140625" customWidth="1"/>
    <col min="6" max="6" width="12.7109375" customWidth="1"/>
    <col min="7" max="7" width="17" customWidth="1"/>
  </cols>
  <sheetData>
    <row r="1" spans="1:7" ht="18.75">
      <c r="A1" s="27" t="s">
        <v>62</v>
      </c>
    </row>
    <row r="2" spans="1:7" ht="18.75">
      <c r="A2" s="27"/>
      <c r="B2" s="27" t="str">
        <f>'Start-up Costs'!A5</f>
        <v xml:space="preserve">   Lavender Production</v>
      </c>
      <c r="E2" s="27">
        <f>'Start-up Costs'!F5</f>
        <v>2013</v>
      </c>
    </row>
    <row r="3" spans="1:7" ht="18.75">
      <c r="A3" s="27"/>
    </row>
    <row r="4" spans="1:7" ht="15.75">
      <c r="B4" s="148" t="str">
        <f>'Start-up Costs'!B7:I7</f>
        <v>Assumptions:</v>
      </c>
      <c r="C4" s="149"/>
      <c r="D4" s="149"/>
      <c r="E4" s="149"/>
      <c r="F4" s="149"/>
      <c r="G4" s="150"/>
    </row>
    <row r="5" spans="1:7" ht="15.75">
      <c r="B5" s="153" t="str">
        <f>'Year 1'!C5</f>
        <v>Number of Plants</v>
      </c>
      <c r="C5" s="154"/>
      <c r="D5" s="154"/>
      <c r="E5" s="154"/>
      <c r="F5" s="155"/>
      <c r="G5" s="94">
        <f>'Start-up Costs'!I8</f>
        <v>3467</v>
      </c>
    </row>
    <row r="6" spans="1:7" ht="15.75">
      <c r="B6" s="152" t="str">
        <f>'Year 1'!C6</f>
        <v>One planted acre</v>
      </c>
      <c r="C6" s="152"/>
      <c r="D6" s="152"/>
      <c r="E6" s="152"/>
      <c r="F6" s="152"/>
      <c r="G6" s="152"/>
    </row>
    <row r="7" spans="1:7" ht="15.75">
      <c r="B7" s="152" t="str">
        <f>'Year 1'!C7</f>
        <v>Drip irrigation system</v>
      </c>
      <c r="C7" s="152"/>
      <c r="D7" s="152"/>
      <c r="E7" s="152"/>
      <c r="F7" s="152"/>
      <c r="G7" s="152"/>
    </row>
    <row r="8" spans="1:7" ht="15.75">
      <c r="B8" s="152" t="str">
        <f>'Year 1'!C8</f>
        <v>Organic system</v>
      </c>
      <c r="C8" s="152"/>
      <c r="D8" s="152"/>
      <c r="E8" s="152"/>
      <c r="F8" s="152"/>
      <c r="G8" s="152"/>
    </row>
    <row r="9" spans="1:7">
      <c r="B9" s="147" t="str">
        <f>'Year 1'!C9</f>
        <v>Plant spacing - 2.5 foot spacing, 5 foot centers</v>
      </c>
      <c r="C9" s="147"/>
      <c r="D9" s="147"/>
      <c r="E9" s="147"/>
      <c r="F9" s="147"/>
      <c r="G9" s="147"/>
    </row>
    <row r="10" spans="1:7">
      <c r="B10" s="147" t="str">
        <f>'Year 1'!C10</f>
        <v xml:space="preserve">Plant loss first year - 70 plants </v>
      </c>
      <c r="C10" s="147"/>
      <c r="D10" s="147"/>
      <c r="E10" s="147"/>
      <c r="F10" s="147"/>
      <c r="G10" s="147"/>
    </row>
    <row r="11" spans="1:7">
      <c r="B11" s="147" t="str">
        <f>'Year 1'!C11</f>
        <v xml:space="preserve"> </v>
      </c>
      <c r="C11" s="147"/>
      <c r="D11" s="147"/>
      <c r="E11" s="147"/>
      <c r="F11" s="147"/>
      <c r="G11" s="147"/>
    </row>
    <row r="13" spans="1:7" ht="15.75">
      <c r="A13" s="32"/>
      <c r="B13" s="35"/>
      <c r="C13" s="35"/>
      <c r="D13" s="35"/>
      <c r="E13" s="35"/>
      <c r="F13" s="35" t="s">
        <v>41</v>
      </c>
      <c r="G13" s="35"/>
    </row>
    <row r="14" spans="1:7" ht="15.75">
      <c r="A14" s="33"/>
      <c r="B14" s="36" t="s">
        <v>42</v>
      </c>
      <c r="C14" s="36" t="s">
        <v>43</v>
      </c>
      <c r="D14" s="36" t="s">
        <v>44</v>
      </c>
      <c r="E14" s="36" t="s">
        <v>45</v>
      </c>
      <c r="F14" s="36" t="s">
        <v>46</v>
      </c>
      <c r="G14" s="36" t="s">
        <v>47</v>
      </c>
    </row>
    <row r="15" spans="1:7" ht="15.75">
      <c r="A15" s="34" t="s">
        <v>48</v>
      </c>
      <c r="B15" s="37" t="s">
        <v>49</v>
      </c>
      <c r="C15" s="37" t="s">
        <v>50</v>
      </c>
      <c r="D15" s="37" t="s">
        <v>49</v>
      </c>
      <c r="E15" s="37" t="s">
        <v>51</v>
      </c>
      <c r="F15" s="90">
        <v>0.05</v>
      </c>
      <c r="G15" s="37" t="s">
        <v>52</v>
      </c>
    </row>
    <row r="16" spans="1:7" ht="15.75">
      <c r="A16" s="28">
        <v>0</v>
      </c>
      <c r="B16" s="29">
        <f>'Start-up Costs'!I29</f>
        <v>18861</v>
      </c>
      <c r="C16" s="74">
        <v>0</v>
      </c>
      <c r="D16" s="60">
        <v>0</v>
      </c>
      <c r="E16" s="29">
        <f>-B16+C16-D16</f>
        <v>-18861</v>
      </c>
      <c r="F16" s="28">
        <v>1</v>
      </c>
      <c r="G16" s="30">
        <f>E16*F16</f>
        <v>-18861</v>
      </c>
    </row>
    <row r="17" spans="1:7" ht="15.75">
      <c r="A17" s="28">
        <v>1</v>
      </c>
      <c r="B17" s="91"/>
      <c r="C17" s="74">
        <f>'Year 1'!H41</f>
        <v>0</v>
      </c>
      <c r="D17" s="74">
        <f>'Year 1'!H34</f>
        <v>1250</v>
      </c>
      <c r="E17" s="28">
        <f>C17-D17</f>
        <v>-1250</v>
      </c>
      <c r="F17" s="45">
        <f>1/(1+$F$15)^A17</f>
        <v>0.95238095238095233</v>
      </c>
      <c r="G17" s="30">
        <f>E17*F17</f>
        <v>-1190.4761904761904</v>
      </c>
    </row>
    <row r="18" spans="1:7" ht="15.75">
      <c r="A18" s="28">
        <v>2</v>
      </c>
      <c r="B18" s="91"/>
      <c r="C18" s="74">
        <f>'Year 2'!H43</f>
        <v>28286</v>
      </c>
      <c r="D18" s="74">
        <f>'Year 2'!H36</f>
        <v>21976</v>
      </c>
      <c r="E18" s="38">
        <f t="shared" ref="E18:E23" si="0">C18-D18</f>
        <v>6310</v>
      </c>
      <c r="F18" s="45">
        <f t="shared" ref="F18:F23" si="1">1/(1+$F$15)^A18</f>
        <v>0.90702947845804982</v>
      </c>
      <c r="G18" s="30">
        <f t="shared" ref="G18:G23" si="2">E18*F18</f>
        <v>5723.356009070294</v>
      </c>
    </row>
    <row r="19" spans="1:7" ht="15.75">
      <c r="A19" s="28">
        <v>3</v>
      </c>
      <c r="B19" s="91"/>
      <c r="C19" s="74">
        <f>'Year 3'!H44</f>
        <v>45262</v>
      </c>
      <c r="D19" s="74">
        <f>'Year 3'!H37</f>
        <v>27800</v>
      </c>
      <c r="E19" s="38">
        <f t="shared" si="0"/>
        <v>17462</v>
      </c>
      <c r="F19" s="45">
        <f t="shared" si="1"/>
        <v>0.86383759853147601</v>
      </c>
      <c r="G19" s="30">
        <f t="shared" si="2"/>
        <v>15084.332145556635</v>
      </c>
    </row>
    <row r="20" spans="1:7" ht="15.75">
      <c r="A20" s="28">
        <v>4</v>
      </c>
      <c r="B20" s="91"/>
      <c r="C20" s="74">
        <f>'Year 4'!H44</f>
        <v>67882</v>
      </c>
      <c r="D20" s="74">
        <f>'Year 4'!H37</f>
        <v>37410</v>
      </c>
      <c r="E20" s="38">
        <f t="shared" si="0"/>
        <v>30472</v>
      </c>
      <c r="F20" s="45">
        <f t="shared" si="1"/>
        <v>0.82270247479188197</v>
      </c>
      <c r="G20" s="30">
        <f t="shared" si="2"/>
        <v>25069.389811858226</v>
      </c>
    </row>
    <row r="21" spans="1:7" ht="15.75">
      <c r="A21" s="28">
        <v>5</v>
      </c>
      <c r="B21" s="91"/>
      <c r="C21" s="74">
        <f>'Year 5'!H44</f>
        <v>96168</v>
      </c>
      <c r="D21" s="74">
        <f>'Year 5'!H37</f>
        <v>49430</v>
      </c>
      <c r="E21" s="38">
        <f t="shared" si="0"/>
        <v>46738</v>
      </c>
      <c r="F21" s="45">
        <f t="shared" si="1"/>
        <v>0.78352616646845896</v>
      </c>
      <c r="G21" s="30">
        <f t="shared" si="2"/>
        <v>36620.445968402833</v>
      </c>
    </row>
    <row r="22" spans="1:7" ht="15.75">
      <c r="A22" s="28">
        <v>6</v>
      </c>
      <c r="B22" s="91"/>
      <c r="C22" s="74">
        <f>'Year 6'!H44</f>
        <v>67882</v>
      </c>
      <c r="D22" s="74">
        <f>'Year 6'!H37</f>
        <v>37410</v>
      </c>
      <c r="E22" s="38">
        <f t="shared" si="0"/>
        <v>30472</v>
      </c>
      <c r="F22" s="45">
        <f t="shared" si="1"/>
        <v>0.74621539663662761</v>
      </c>
      <c r="G22" s="30">
        <f t="shared" si="2"/>
        <v>22738.675566311318</v>
      </c>
    </row>
    <row r="23" spans="1:7" ht="15.75">
      <c r="A23" s="28">
        <v>7</v>
      </c>
      <c r="B23" s="91"/>
      <c r="C23" s="74">
        <f>'Year 7'!H44</f>
        <v>45262</v>
      </c>
      <c r="D23" s="74">
        <f>'Year 7'!H37</f>
        <v>27800</v>
      </c>
      <c r="E23" s="38">
        <f t="shared" si="0"/>
        <v>17462</v>
      </c>
      <c r="F23" s="45">
        <f t="shared" si="1"/>
        <v>0.71068133013012147</v>
      </c>
      <c r="G23" s="30">
        <f t="shared" si="2"/>
        <v>12409.917386732181</v>
      </c>
    </row>
    <row r="24" spans="1:7" ht="15.75">
      <c r="A24" s="151" t="s">
        <v>53</v>
      </c>
      <c r="B24" s="151"/>
      <c r="C24" s="151"/>
      <c r="D24" s="151"/>
      <c r="E24" s="151"/>
      <c r="F24" s="151"/>
      <c r="G24" s="31">
        <f>SUM(G16:G23)</f>
        <v>97594.640697455296</v>
      </c>
    </row>
    <row r="26" spans="1:7" s="43" customFormat="1"/>
    <row r="27" spans="1:7" ht="18.75">
      <c r="A27" s="27" t="s">
        <v>99</v>
      </c>
    </row>
    <row r="28" spans="1:7" s="43" customFormat="1" ht="18.75">
      <c r="D28" s="143" t="s">
        <v>100</v>
      </c>
      <c r="E28" s="143"/>
      <c r="F28" s="143"/>
      <c r="G28" s="92">
        <v>0.65</v>
      </c>
    </row>
    <row r="29" spans="1:7" s="43" customFormat="1" ht="18.75">
      <c r="A29" s="27"/>
      <c r="D29" s="144" t="s">
        <v>101</v>
      </c>
      <c r="E29" s="145"/>
      <c r="F29" s="146"/>
      <c r="G29" s="93">
        <v>1</v>
      </c>
    </row>
    <row r="30" spans="1:7" s="43" customFormat="1" ht="15.75">
      <c r="A30" s="32"/>
      <c r="B30" s="35"/>
      <c r="C30" s="35"/>
      <c r="D30" s="35"/>
      <c r="E30" s="35"/>
      <c r="F30" s="35" t="s">
        <v>41</v>
      </c>
      <c r="G30" s="35"/>
    </row>
    <row r="31" spans="1:7" s="43" customFormat="1" ht="15.75">
      <c r="A31" s="33"/>
      <c r="B31" s="36" t="s">
        <v>42</v>
      </c>
      <c r="C31" s="36" t="s">
        <v>43</v>
      </c>
      <c r="D31" s="36" t="s">
        <v>44</v>
      </c>
      <c r="E31" s="36" t="s">
        <v>45</v>
      </c>
      <c r="F31" s="36" t="s">
        <v>46</v>
      </c>
      <c r="G31" s="36" t="s">
        <v>47</v>
      </c>
    </row>
    <row r="32" spans="1:7" s="43" customFormat="1" ht="15.75">
      <c r="A32" s="34" t="s">
        <v>48</v>
      </c>
      <c r="B32" s="37" t="s">
        <v>49</v>
      </c>
      <c r="C32" s="37" t="s">
        <v>50</v>
      </c>
      <c r="D32" s="37" t="s">
        <v>49</v>
      </c>
      <c r="E32" s="37" t="s">
        <v>51</v>
      </c>
      <c r="F32" s="95">
        <f>F15</f>
        <v>0.05</v>
      </c>
      <c r="G32" s="37" t="s">
        <v>52</v>
      </c>
    </row>
    <row r="33" spans="1:11" s="43" customFormat="1" ht="15.75">
      <c r="A33" s="61">
        <v>0</v>
      </c>
      <c r="B33" s="29">
        <f>'Start-up Costs'!I29</f>
        <v>18861</v>
      </c>
      <c r="C33" s="74">
        <v>0</v>
      </c>
      <c r="D33" s="60">
        <v>0</v>
      </c>
      <c r="E33" s="29">
        <f>-B33+C33-D33</f>
        <v>-18861</v>
      </c>
      <c r="F33" s="61">
        <v>1</v>
      </c>
      <c r="G33" s="30">
        <f>E33*F33</f>
        <v>-18861</v>
      </c>
    </row>
    <row r="34" spans="1:11" s="43" customFormat="1" ht="15.75">
      <c r="A34" s="61">
        <v>1</v>
      </c>
      <c r="B34" s="91"/>
      <c r="C34" s="74">
        <v>0</v>
      </c>
      <c r="D34" s="74">
        <f>'Year 1'!H34*G29</f>
        <v>1250</v>
      </c>
      <c r="E34" s="29">
        <f t="shared" ref="E34:E40" si="3">-B34+C34-D34</f>
        <v>-1250</v>
      </c>
      <c r="F34" s="45">
        <f>1/(1+$F$15)^A34</f>
        <v>0.95238095238095233</v>
      </c>
      <c r="G34" s="30">
        <f t="shared" ref="G34:G40" si="4">E34*F34</f>
        <v>-1190.4761904761904</v>
      </c>
    </row>
    <row r="35" spans="1:11" ht="15.75">
      <c r="A35" s="61">
        <v>2</v>
      </c>
      <c r="B35" s="91"/>
      <c r="C35" s="74">
        <f>'Year 2'!H43*'NPV - Profit'!G28</f>
        <v>18385.900000000001</v>
      </c>
      <c r="D35" s="74">
        <f>'Year 2'!$H$36*G29</f>
        <v>21976</v>
      </c>
      <c r="E35" s="29">
        <f t="shared" si="3"/>
        <v>-3590.0999999999985</v>
      </c>
      <c r="F35" s="45">
        <f t="shared" ref="F35:F40" si="5">1/(1+$F$15)^A35</f>
        <v>0.90702947845804982</v>
      </c>
      <c r="G35" s="30">
        <f t="shared" si="4"/>
        <v>-3256.3265306122435</v>
      </c>
    </row>
    <row r="36" spans="1:11" ht="15.75">
      <c r="A36" s="61">
        <v>3</v>
      </c>
      <c r="B36" s="91"/>
      <c r="C36" s="74">
        <f>'Year 3'!H44*G28</f>
        <v>29420.3</v>
      </c>
      <c r="D36" s="74">
        <f>'Year 3'!H37*G29</f>
        <v>27800</v>
      </c>
      <c r="E36" s="29">
        <f t="shared" si="3"/>
        <v>1620.2999999999993</v>
      </c>
      <c r="F36" s="45">
        <f t="shared" si="5"/>
        <v>0.86383759853147601</v>
      </c>
      <c r="G36" s="30">
        <f t="shared" si="4"/>
        <v>1399.6760609005501</v>
      </c>
      <c r="K36" s="13"/>
    </row>
    <row r="37" spans="1:11" ht="15.75">
      <c r="A37" s="61">
        <v>4</v>
      </c>
      <c r="B37" s="91"/>
      <c r="C37" s="74">
        <f>'Year 4'!H44*G28</f>
        <v>44123.3</v>
      </c>
      <c r="D37" s="74">
        <f>'Year 4'!H37*G29</f>
        <v>37410</v>
      </c>
      <c r="E37" s="29">
        <f t="shared" si="3"/>
        <v>6713.3000000000029</v>
      </c>
      <c r="F37" s="45">
        <f t="shared" si="5"/>
        <v>0.82270247479188197</v>
      </c>
      <c r="G37" s="30">
        <f t="shared" si="4"/>
        <v>5523.0485240203434</v>
      </c>
    </row>
    <row r="38" spans="1:11" ht="15.75">
      <c r="A38" s="61">
        <v>5</v>
      </c>
      <c r="B38" s="91"/>
      <c r="C38" s="74">
        <f>'Year 5'!H44*G28</f>
        <v>62509.200000000004</v>
      </c>
      <c r="D38" s="74">
        <f>'Year 5'!H37*G29</f>
        <v>49430</v>
      </c>
      <c r="E38" s="29">
        <f t="shared" si="3"/>
        <v>13079.200000000004</v>
      </c>
      <c r="F38" s="45">
        <f t="shared" si="5"/>
        <v>0.78352616646845896</v>
      </c>
      <c r="G38" s="30">
        <f t="shared" si="4"/>
        <v>10247.895436474271</v>
      </c>
    </row>
    <row r="39" spans="1:11" ht="15.75">
      <c r="A39" s="61">
        <v>6</v>
      </c>
      <c r="B39" s="91"/>
      <c r="C39" s="74">
        <f>'Year 6'!H44*G28</f>
        <v>44123.3</v>
      </c>
      <c r="D39" s="74">
        <f>'Year 6'!H37*G29</f>
        <v>37410</v>
      </c>
      <c r="E39" s="29">
        <f t="shared" si="3"/>
        <v>6713.3000000000029</v>
      </c>
      <c r="F39" s="45">
        <f t="shared" si="5"/>
        <v>0.74621539663662761</v>
      </c>
      <c r="G39" s="30">
        <f t="shared" si="4"/>
        <v>5009.5678222406741</v>
      </c>
    </row>
    <row r="40" spans="1:11" ht="15.75">
      <c r="A40" s="61">
        <v>7</v>
      </c>
      <c r="B40" s="91"/>
      <c r="C40" s="74">
        <f>'Year 7'!H44*G28</f>
        <v>29420.3</v>
      </c>
      <c r="D40" s="74">
        <f>'Year 7'!H37*G29</f>
        <v>27800</v>
      </c>
      <c r="E40" s="29">
        <f t="shared" si="3"/>
        <v>1620.2999999999993</v>
      </c>
      <c r="F40" s="45">
        <f t="shared" si="5"/>
        <v>0.71068133013012147</v>
      </c>
      <c r="G40" s="30">
        <f t="shared" si="4"/>
        <v>1151.5169592098352</v>
      </c>
    </row>
    <row r="41" spans="1:11" ht="15.75">
      <c r="A41" s="140" t="s">
        <v>53</v>
      </c>
      <c r="B41" s="141"/>
      <c r="C41" s="141"/>
      <c r="D41" s="141"/>
      <c r="E41" s="141"/>
      <c r="F41" s="142"/>
      <c r="G41" s="31">
        <f>SUM(G33:G40)</f>
        <v>23.902081757240694</v>
      </c>
    </row>
  </sheetData>
  <sheetProtection sheet="1" objects="1" scenarios="1"/>
  <mergeCells count="12">
    <mergeCell ref="A41:F41"/>
    <mergeCell ref="D28:F28"/>
    <mergeCell ref="D29:F29"/>
    <mergeCell ref="B11:G11"/>
    <mergeCell ref="B4:G4"/>
    <mergeCell ref="A24:F24"/>
    <mergeCell ref="B6:G6"/>
    <mergeCell ref="B7:G7"/>
    <mergeCell ref="B8:G8"/>
    <mergeCell ref="B9:G9"/>
    <mergeCell ref="B10:G10"/>
    <mergeCell ref="B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P30"/>
  <sheetViews>
    <sheetView workbookViewId="0"/>
  </sheetViews>
  <sheetFormatPr defaultRowHeight="15"/>
  <cols>
    <col min="1" max="1" width="5.5703125" customWidth="1"/>
    <col min="2" max="2" width="4" customWidth="1"/>
    <col min="8" max="8" width="22.42578125" customWidth="1"/>
    <col min="9" max="9" width="13.5703125" customWidth="1"/>
  </cols>
  <sheetData>
    <row r="1" spans="1:9" s="43" customFormat="1"/>
    <row r="2" spans="1:9" ht="18">
      <c r="A2" s="14" t="s">
        <v>0</v>
      </c>
      <c r="B2" s="7"/>
      <c r="C2" s="7"/>
      <c r="D2" s="7"/>
      <c r="E2" s="7"/>
      <c r="F2" s="7"/>
      <c r="G2" s="7"/>
      <c r="H2" s="7"/>
      <c r="I2" s="7"/>
    </row>
    <row r="3" spans="1:9" s="43" customFormat="1" ht="18">
      <c r="A3" s="14"/>
      <c r="B3" s="20"/>
      <c r="C3" s="20"/>
      <c r="D3" s="20"/>
      <c r="E3" s="20"/>
      <c r="F3" s="20"/>
      <c r="G3" s="20"/>
      <c r="H3" s="20"/>
      <c r="I3" s="20"/>
    </row>
    <row r="4" spans="1:9" s="43" customFormat="1" ht="18">
      <c r="A4" s="14"/>
      <c r="B4" s="20"/>
      <c r="C4" s="20"/>
      <c r="D4" s="20"/>
      <c r="E4" s="20"/>
      <c r="F4" s="20"/>
      <c r="G4" s="20"/>
      <c r="H4" s="20"/>
      <c r="I4" s="20"/>
    </row>
    <row r="5" spans="1:9" ht="15.75">
      <c r="A5" s="8" t="s">
        <v>19</v>
      </c>
      <c r="B5" s="7"/>
      <c r="C5" s="7"/>
      <c r="D5" s="7"/>
      <c r="E5" s="7"/>
      <c r="F5" s="77">
        <v>2013</v>
      </c>
      <c r="G5" s="7"/>
      <c r="H5" s="7"/>
      <c r="I5" s="7"/>
    </row>
    <row r="6" spans="1:9" ht="16.5" thickBot="1">
      <c r="A6" s="7"/>
      <c r="B6" s="7"/>
      <c r="C6" s="7"/>
      <c r="D6" s="7"/>
      <c r="E6" s="7"/>
      <c r="F6" s="7"/>
      <c r="G6" s="7"/>
      <c r="H6" s="7"/>
      <c r="I6" s="7"/>
    </row>
    <row r="7" spans="1:9" ht="15.75">
      <c r="A7" s="7"/>
      <c r="B7" s="122" t="s">
        <v>1</v>
      </c>
      <c r="C7" s="123"/>
      <c r="D7" s="123"/>
      <c r="E7" s="123"/>
      <c r="F7" s="123"/>
      <c r="G7" s="123"/>
      <c r="H7" s="123"/>
      <c r="I7" s="124"/>
    </row>
    <row r="8" spans="1:9" ht="15.75">
      <c r="A8" s="7"/>
      <c r="B8" s="117" t="s">
        <v>65</v>
      </c>
      <c r="C8" s="118"/>
      <c r="D8" s="118"/>
      <c r="E8" s="118"/>
      <c r="F8" s="118"/>
      <c r="G8" s="118"/>
      <c r="H8" s="118"/>
      <c r="I8" s="78">
        <v>3467</v>
      </c>
    </row>
    <row r="9" spans="1:9" ht="15.75">
      <c r="A9" s="7"/>
      <c r="B9" s="125" t="s">
        <v>69</v>
      </c>
      <c r="C9" s="126"/>
      <c r="D9" s="126"/>
      <c r="E9" s="126"/>
      <c r="F9" s="126"/>
      <c r="G9" s="126"/>
      <c r="H9" s="126"/>
      <c r="I9" s="127"/>
    </row>
    <row r="10" spans="1:9" ht="15.75">
      <c r="A10" s="7"/>
      <c r="B10" s="111" t="s">
        <v>75</v>
      </c>
      <c r="C10" s="112"/>
      <c r="D10" s="112"/>
      <c r="E10" s="112"/>
      <c r="F10" s="112"/>
      <c r="G10" s="112"/>
      <c r="H10" s="112"/>
      <c r="I10" s="113"/>
    </row>
    <row r="11" spans="1:9" ht="15.75">
      <c r="A11" s="7"/>
      <c r="B11" s="111" t="s">
        <v>76</v>
      </c>
      <c r="C11" s="112"/>
      <c r="D11" s="112"/>
      <c r="E11" s="112"/>
      <c r="F11" s="112"/>
      <c r="G11" s="112"/>
      <c r="H11" s="112"/>
      <c r="I11" s="113"/>
    </row>
    <row r="12" spans="1:9" ht="15.75">
      <c r="A12" s="7"/>
      <c r="B12" s="111" t="s">
        <v>77</v>
      </c>
      <c r="C12" s="112"/>
      <c r="D12" s="112"/>
      <c r="E12" s="112"/>
      <c r="F12" s="112"/>
      <c r="G12" s="112"/>
      <c r="H12" s="112"/>
      <c r="I12" s="113"/>
    </row>
    <row r="13" spans="1:9" ht="15.75">
      <c r="A13" s="7"/>
      <c r="B13" s="111" t="s">
        <v>78</v>
      </c>
      <c r="C13" s="112"/>
      <c r="D13" s="112"/>
      <c r="E13" s="112"/>
      <c r="F13" s="112"/>
      <c r="G13" s="112"/>
      <c r="H13" s="112"/>
      <c r="I13" s="113"/>
    </row>
    <row r="14" spans="1:9" ht="16.5" thickBot="1">
      <c r="A14" s="7"/>
      <c r="B14" s="114"/>
      <c r="C14" s="115"/>
      <c r="D14" s="115"/>
      <c r="E14" s="115"/>
      <c r="F14" s="115"/>
      <c r="G14" s="115"/>
      <c r="H14" s="115"/>
      <c r="I14" s="116"/>
    </row>
    <row r="15" spans="1:9" ht="16.5" thickBot="1">
      <c r="A15" s="7"/>
      <c r="B15" s="7"/>
      <c r="C15" s="7"/>
      <c r="D15" s="7"/>
      <c r="E15" s="7"/>
      <c r="F15" s="7"/>
      <c r="G15" s="7"/>
      <c r="H15" s="7"/>
      <c r="I15" s="7"/>
    </row>
    <row r="16" spans="1:9" ht="15.75">
      <c r="A16" s="7"/>
      <c r="B16" s="40" t="s">
        <v>20</v>
      </c>
      <c r="C16" s="41"/>
      <c r="D16" s="41"/>
      <c r="E16" s="41"/>
      <c r="F16" s="41"/>
      <c r="G16" s="41"/>
      <c r="H16" s="41"/>
      <c r="I16" s="42" t="s">
        <v>2</v>
      </c>
    </row>
    <row r="17" spans="1:16" ht="15.75">
      <c r="A17" s="7"/>
      <c r="B17" s="111" t="s">
        <v>88</v>
      </c>
      <c r="C17" s="112"/>
      <c r="D17" s="112"/>
      <c r="E17" s="112"/>
      <c r="F17" s="112"/>
      <c r="G17" s="112"/>
      <c r="H17" s="112"/>
      <c r="I17" s="76">
        <v>300</v>
      </c>
    </row>
    <row r="18" spans="1:16" ht="15.75">
      <c r="A18" s="7"/>
      <c r="B18" s="111" t="s">
        <v>3</v>
      </c>
      <c r="C18" s="112"/>
      <c r="D18" s="112"/>
      <c r="E18" s="112"/>
      <c r="F18" s="112"/>
      <c r="G18" s="112"/>
      <c r="H18" s="112"/>
      <c r="I18" s="76">
        <v>3551</v>
      </c>
    </row>
    <row r="19" spans="1:16" ht="15.75">
      <c r="A19" s="7"/>
      <c r="B19" s="111" t="s">
        <v>4</v>
      </c>
      <c r="C19" s="112"/>
      <c r="D19" s="112"/>
      <c r="E19" s="112"/>
      <c r="F19" s="112"/>
      <c r="G19" s="112"/>
      <c r="H19" s="112"/>
      <c r="I19" s="76">
        <f>4*25</f>
        <v>100</v>
      </c>
    </row>
    <row r="20" spans="1:16" ht="15.75">
      <c r="A20" s="7"/>
      <c r="B20" s="111" t="s">
        <v>71</v>
      </c>
      <c r="C20" s="112"/>
      <c r="D20" s="112"/>
      <c r="E20" s="112"/>
      <c r="F20" s="112"/>
      <c r="G20" s="112"/>
      <c r="H20" s="112"/>
      <c r="I20" s="76">
        <v>832</v>
      </c>
      <c r="P20" s="13"/>
    </row>
    <row r="21" spans="1:16" ht="15.75">
      <c r="A21" s="7"/>
      <c r="B21" s="111" t="s">
        <v>72</v>
      </c>
      <c r="C21" s="112"/>
      <c r="D21" s="112"/>
      <c r="E21" s="112"/>
      <c r="F21" s="112"/>
      <c r="G21" s="112"/>
      <c r="H21" s="112"/>
      <c r="I21" s="76">
        <v>2920</v>
      </c>
    </row>
    <row r="22" spans="1:16" ht="15.75">
      <c r="A22" s="7"/>
      <c r="B22" s="111" t="s">
        <v>5</v>
      </c>
      <c r="C22" s="112"/>
      <c r="D22" s="112"/>
      <c r="E22" s="112"/>
      <c r="F22" s="112"/>
      <c r="G22" s="112"/>
      <c r="H22" s="112"/>
      <c r="I22" s="76">
        <v>0</v>
      </c>
    </row>
    <row r="23" spans="1:16" ht="15.75">
      <c r="A23" s="7"/>
      <c r="B23" s="111" t="s">
        <v>73</v>
      </c>
      <c r="C23" s="112"/>
      <c r="D23" s="112"/>
      <c r="E23" s="112"/>
      <c r="F23" s="112"/>
      <c r="G23" s="112"/>
      <c r="H23" s="112"/>
      <c r="I23" s="76">
        <v>6934</v>
      </c>
    </row>
    <row r="24" spans="1:16" ht="15.75">
      <c r="A24" s="7"/>
      <c r="B24" s="111" t="s">
        <v>70</v>
      </c>
      <c r="C24" s="112"/>
      <c r="D24" s="112"/>
      <c r="E24" s="112"/>
      <c r="F24" s="112"/>
      <c r="G24" s="112"/>
      <c r="H24" s="112"/>
      <c r="I24" s="76">
        <v>1000</v>
      </c>
      <c r="K24" s="39"/>
    </row>
    <row r="25" spans="1:16" ht="15.75">
      <c r="A25" s="7"/>
      <c r="B25" s="111" t="s">
        <v>74</v>
      </c>
      <c r="C25" s="112"/>
      <c r="D25" s="112"/>
      <c r="E25" s="112"/>
      <c r="F25" s="112"/>
      <c r="G25" s="112"/>
      <c r="H25" s="112"/>
      <c r="I25" s="76">
        <f>2557+667</f>
        <v>3224</v>
      </c>
    </row>
    <row r="26" spans="1:16" ht="15.75">
      <c r="A26" s="7"/>
      <c r="B26" s="111"/>
      <c r="C26" s="112"/>
      <c r="D26" s="112"/>
      <c r="E26" s="112"/>
      <c r="F26" s="112"/>
      <c r="G26" s="112"/>
      <c r="H26" s="112"/>
      <c r="I26" s="76"/>
    </row>
    <row r="27" spans="1:16" ht="15.75">
      <c r="A27" s="7"/>
      <c r="B27" s="111"/>
      <c r="C27" s="112"/>
      <c r="D27" s="112"/>
      <c r="E27" s="112"/>
      <c r="F27" s="112"/>
      <c r="G27" s="112"/>
      <c r="H27" s="112"/>
      <c r="I27" s="76"/>
    </row>
    <row r="28" spans="1:16" ht="15.75">
      <c r="B28" s="111"/>
      <c r="C28" s="112"/>
      <c r="D28" s="112"/>
      <c r="E28" s="112"/>
      <c r="F28" s="112"/>
      <c r="G28" s="112"/>
      <c r="H28" s="112"/>
      <c r="I28" s="76"/>
    </row>
    <row r="29" spans="1:16" ht="15.75">
      <c r="B29" s="119" t="s">
        <v>6</v>
      </c>
      <c r="C29" s="120"/>
      <c r="D29" s="120"/>
      <c r="E29" s="120"/>
      <c r="F29" s="120"/>
      <c r="G29" s="120"/>
      <c r="H29" s="121"/>
      <c r="I29" s="62">
        <f>SUM(I17:I28)</f>
        <v>18861</v>
      </c>
    </row>
    <row r="30" spans="1:16" ht="15.75">
      <c r="B30" s="63" t="s">
        <v>79</v>
      </c>
      <c r="C30" s="64"/>
      <c r="D30" s="64"/>
      <c r="E30" s="64"/>
      <c r="F30" s="64"/>
      <c r="G30" s="64"/>
      <c r="H30" s="64"/>
      <c r="I30" s="65">
        <f>I29/I8</f>
        <v>5.4401499855783095</v>
      </c>
    </row>
  </sheetData>
  <sheetProtection sheet="1" objects="1" scenarios="1"/>
  <mergeCells count="21">
    <mergeCell ref="B8:H8"/>
    <mergeCell ref="B29:H29"/>
    <mergeCell ref="B27:H27"/>
    <mergeCell ref="B28:H28"/>
    <mergeCell ref="B7:I7"/>
    <mergeCell ref="B12:I12"/>
    <mergeCell ref="B9:I9"/>
    <mergeCell ref="B10:I10"/>
    <mergeCell ref="B11:I11"/>
    <mergeCell ref="B21:H21"/>
    <mergeCell ref="B22:H22"/>
    <mergeCell ref="B23:H23"/>
    <mergeCell ref="B24:H24"/>
    <mergeCell ref="B25:H25"/>
    <mergeCell ref="B26:H26"/>
    <mergeCell ref="B17:H17"/>
    <mergeCell ref="B13:I13"/>
    <mergeCell ref="B18:H18"/>
    <mergeCell ref="B19:H19"/>
    <mergeCell ref="B20:H20"/>
    <mergeCell ref="B14:I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H44"/>
  <sheetViews>
    <sheetView workbookViewId="0"/>
  </sheetViews>
  <sheetFormatPr defaultRowHeight="15"/>
  <cols>
    <col min="1" max="2" width="3" customWidth="1"/>
    <col min="3" max="3" width="26.42578125" customWidth="1"/>
    <col min="4" max="4" width="11.140625" customWidth="1"/>
    <col min="5" max="5" width="8.28515625" customWidth="1"/>
    <col min="6" max="6" width="11" customWidth="1"/>
    <col min="7" max="7" width="12.42578125" style="43" customWidth="1"/>
    <col min="8" max="8" width="14.42578125" customWidth="1"/>
  </cols>
  <sheetData>
    <row r="1" spans="1:8" ht="18">
      <c r="A1" s="15" t="s">
        <v>7</v>
      </c>
      <c r="B1" s="3"/>
      <c r="C1" s="3"/>
      <c r="D1" s="3"/>
      <c r="E1" s="3"/>
      <c r="F1" s="3"/>
      <c r="G1" s="22"/>
      <c r="H1" s="3"/>
    </row>
    <row r="2" spans="1:8" ht="15.75">
      <c r="B2" s="8" t="s">
        <v>21</v>
      </c>
      <c r="C2" s="2"/>
      <c r="D2" s="8">
        <f>'Start-up Costs'!F5</f>
        <v>2013</v>
      </c>
      <c r="E2" s="2"/>
      <c r="F2" s="2"/>
      <c r="G2" s="20"/>
      <c r="H2" s="2"/>
    </row>
    <row r="3" spans="1:8" ht="16.5" thickBot="1">
      <c r="B3" s="8"/>
      <c r="C3" s="7"/>
      <c r="D3" s="8"/>
      <c r="E3" s="7"/>
      <c r="F3" s="7"/>
      <c r="G3" s="20"/>
      <c r="H3" s="7"/>
    </row>
    <row r="4" spans="1:8" ht="16.5" thickBot="1">
      <c r="A4" s="2"/>
      <c r="B4" s="2"/>
      <c r="C4" s="129" t="str">
        <f>'Start-up Costs'!B7</f>
        <v>Assumptions:</v>
      </c>
      <c r="D4" s="130"/>
      <c r="E4" s="130"/>
      <c r="F4" s="130"/>
      <c r="G4" s="130"/>
      <c r="H4" s="131"/>
    </row>
    <row r="5" spans="1:8" ht="15.75">
      <c r="A5" s="2"/>
      <c r="B5" s="2"/>
      <c r="C5" s="135" t="s">
        <v>65</v>
      </c>
      <c r="D5" s="136"/>
      <c r="E5" s="136"/>
      <c r="F5" s="136"/>
      <c r="G5" s="136"/>
      <c r="H5" s="56">
        <f>'Start-up Costs'!I8</f>
        <v>3467</v>
      </c>
    </row>
    <row r="6" spans="1:8" ht="15.75">
      <c r="A6" s="2"/>
      <c r="B6" s="2"/>
      <c r="C6" s="132" t="str">
        <f>IF('Start-up Costs'!B9=0," ",'Start-up Costs'!B9)</f>
        <v>One planted acre</v>
      </c>
      <c r="D6" s="133"/>
      <c r="E6" s="133"/>
      <c r="F6" s="133"/>
      <c r="G6" s="133"/>
      <c r="H6" s="134"/>
    </row>
    <row r="7" spans="1:8" ht="15.75">
      <c r="A7" s="2"/>
      <c r="B7" s="2"/>
      <c r="C7" s="128" t="str">
        <f>IF('Start-up Costs'!B10=0," ",'Start-up Costs'!B10)</f>
        <v>Drip irrigation system</v>
      </c>
      <c r="D7" s="128"/>
      <c r="E7" s="128"/>
      <c r="F7" s="128"/>
      <c r="G7" s="128"/>
      <c r="H7" s="128"/>
    </row>
    <row r="8" spans="1:8" ht="15.75">
      <c r="A8" s="7"/>
      <c r="B8" s="7"/>
      <c r="C8" s="128" t="str">
        <f>IF('Start-up Costs'!B11=0," ",'Start-up Costs'!B11)</f>
        <v>Organic system</v>
      </c>
      <c r="D8" s="128"/>
      <c r="E8" s="128"/>
      <c r="F8" s="128"/>
      <c r="G8" s="128"/>
      <c r="H8" s="128"/>
    </row>
    <row r="9" spans="1:8" ht="15.75">
      <c r="A9" s="7"/>
      <c r="B9" s="7"/>
      <c r="C9" s="128" t="str">
        <f>IF('Start-up Costs'!B12=0," ",'Start-up Costs'!B12)</f>
        <v>Plant spacing - 2.5 foot spacing, 5 foot centers</v>
      </c>
      <c r="D9" s="128"/>
      <c r="E9" s="128"/>
      <c r="F9" s="128"/>
      <c r="G9" s="128"/>
      <c r="H9" s="128"/>
    </row>
    <row r="10" spans="1:8" ht="15.75">
      <c r="A10" s="7"/>
      <c r="B10" s="7"/>
      <c r="C10" s="128" t="str">
        <f>IF('Start-up Costs'!B13=0," ",'Start-up Costs'!B13)</f>
        <v xml:space="preserve">Plant loss first year - 70 plants </v>
      </c>
      <c r="D10" s="128"/>
      <c r="E10" s="128"/>
      <c r="F10" s="128"/>
      <c r="G10" s="128"/>
      <c r="H10" s="128"/>
    </row>
    <row r="11" spans="1:8" ht="15.75">
      <c r="A11" s="7"/>
      <c r="B11" s="7"/>
      <c r="C11" s="128" t="str">
        <f>IF('Start-up Costs'!B14=0," ",'Start-up Costs'!B14)</f>
        <v xml:space="preserve"> </v>
      </c>
      <c r="D11" s="128"/>
      <c r="E11" s="128"/>
      <c r="F11" s="128"/>
      <c r="G11" s="128"/>
      <c r="H11" s="128"/>
    </row>
    <row r="12" spans="1:8" ht="15.75">
      <c r="A12" s="7"/>
      <c r="B12" s="7"/>
      <c r="C12" s="10"/>
      <c r="D12" s="10"/>
      <c r="E12" s="10"/>
      <c r="F12" s="10"/>
      <c r="G12" s="24"/>
      <c r="H12" s="10"/>
    </row>
    <row r="13" spans="1:8" ht="16.5" thickBot="1">
      <c r="A13" s="3"/>
      <c r="B13" s="6" t="s">
        <v>39</v>
      </c>
      <c r="C13" s="3"/>
      <c r="D13" s="3"/>
      <c r="E13" s="3"/>
      <c r="F13" s="3"/>
      <c r="G13" s="22"/>
      <c r="H13" s="3"/>
    </row>
    <row r="14" spans="1:8" ht="15.75">
      <c r="A14" s="16"/>
      <c r="B14" s="17"/>
      <c r="C14" s="47"/>
      <c r="D14" s="49"/>
      <c r="E14" s="51" t="s">
        <v>8</v>
      </c>
      <c r="F14" s="51" t="s">
        <v>66</v>
      </c>
      <c r="G14" s="51" t="s">
        <v>63</v>
      </c>
      <c r="H14" s="52" t="s">
        <v>18</v>
      </c>
    </row>
    <row r="15" spans="1:8" ht="16.5" thickBot="1">
      <c r="A15" s="10"/>
      <c r="B15" s="17"/>
      <c r="C15" s="48" t="s">
        <v>10</v>
      </c>
      <c r="D15" s="50" t="s">
        <v>9</v>
      </c>
      <c r="E15" s="50" t="s">
        <v>2</v>
      </c>
      <c r="F15" s="50" t="s">
        <v>67</v>
      </c>
      <c r="G15" s="50" t="s">
        <v>64</v>
      </c>
      <c r="H15" s="53" t="s">
        <v>2</v>
      </c>
    </row>
    <row r="16" spans="1:8" ht="15.75">
      <c r="A16" s="10"/>
      <c r="B16" s="11"/>
      <c r="C16" s="79" t="s">
        <v>22</v>
      </c>
      <c r="D16" s="80" t="s">
        <v>68</v>
      </c>
      <c r="E16" s="81">
        <v>1</v>
      </c>
      <c r="F16" s="81">
        <v>0</v>
      </c>
      <c r="G16" s="54">
        <f>H16/$H$5</f>
        <v>0</v>
      </c>
      <c r="H16" s="46">
        <f>E16*F16</f>
        <v>0</v>
      </c>
    </row>
    <row r="17" spans="1:8" ht="15.75">
      <c r="A17" s="10"/>
      <c r="B17" s="11"/>
      <c r="C17" s="82" t="s">
        <v>23</v>
      </c>
      <c r="D17" s="83" t="s">
        <v>68</v>
      </c>
      <c r="E17" s="84">
        <v>1</v>
      </c>
      <c r="F17" s="84">
        <v>0</v>
      </c>
      <c r="G17" s="54">
        <f t="shared" ref="G17:G33" si="0">H17/$H$5</f>
        <v>0</v>
      </c>
      <c r="H17" s="46">
        <f t="shared" ref="H17:H33" si="1">E17*F17</f>
        <v>0</v>
      </c>
    </row>
    <row r="18" spans="1:8" ht="15.75">
      <c r="A18" s="10"/>
      <c r="B18" s="11"/>
      <c r="C18" s="82" t="s">
        <v>15</v>
      </c>
      <c r="D18" s="83" t="s">
        <v>16</v>
      </c>
      <c r="E18" s="85">
        <v>2</v>
      </c>
      <c r="F18" s="84">
        <v>0</v>
      </c>
      <c r="G18" s="54">
        <f t="shared" si="0"/>
        <v>0</v>
      </c>
      <c r="H18" s="46">
        <f t="shared" si="1"/>
        <v>0</v>
      </c>
    </row>
    <row r="19" spans="1:8" ht="15.75">
      <c r="A19" s="10"/>
      <c r="B19" s="11"/>
      <c r="C19" s="82" t="s">
        <v>24</v>
      </c>
      <c r="D19" s="83"/>
      <c r="E19" s="84"/>
      <c r="F19" s="84"/>
      <c r="G19" s="54">
        <f t="shared" si="0"/>
        <v>0</v>
      </c>
      <c r="H19" s="46">
        <f t="shared" si="1"/>
        <v>0</v>
      </c>
    </row>
    <row r="20" spans="1:8" ht="15.75">
      <c r="A20" s="10"/>
      <c r="B20" s="11"/>
      <c r="C20" s="82" t="s">
        <v>25</v>
      </c>
      <c r="D20" s="83" t="s">
        <v>68</v>
      </c>
      <c r="E20" s="84">
        <v>1</v>
      </c>
      <c r="F20" s="84">
        <v>200</v>
      </c>
      <c r="G20" s="54">
        <f t="shared" si="0"/>
        <v>5.7686760888376119E-2</v>
      </c>
      <c r="H20" s="46">
        <f t="shared" si="1"/>
        <v>200</v>
      </c>
    </row>
    <row r="21" spans="1:8" ht="15.75">
      <c r="A21" s="10"/>
      <c r="B21" s="11"/>
      <c r="C21" s="69" t="s">
        <v>26</v>
      </c>
      <c r="D21" s="70"/>
      <c r="E21" s="71"/>
      <c r="F21" s="71"/>
      <c r="G21" s="54"/>
      <c r="H21" s="46"/>
    </row>
    <row r="22" spans="1:8" ht="15.75">
      <c r="A22" s="3"/>
      <c r="B22" s="3"/>
      <c r="C22" s="77" t="s">
        <v>35</v>
      </c>
      <c r="D22" s="83" t="s">
        <v>11</v>
      </c>
      <c r="E22" s="86">
        <v>10</v>
      </c>
      <c r="F22" s="77">
        <v>66</v>
      </c>
      <c r="G22" s="54">
        <f t="shared" si="0"/>
        <v>0.19036631093164119</v>
      </c>
      <c r="H22" s="46">
        <f t="shared" si="1"/>
        <v>660</v>
      </c>
    </row>
    <row r="23" spans="1:8" ht="15.75">
      <c r="A23" s="3"/>
      <c r="B23" s="3"/>
      <c r="C23" s="77" t="s">
        <v>36</v>
      </c>
      <c r="D23" s="83" t="s">
        <v>11</v>
      </c>
      <c r="E23" s="86">
        <v>10</v>
      </c>
      <c r="F23" s="77">
        <v>2</v>
      </c>
      <c r="G23" s="54">
        <f t="shared" si="0"/>
        <v>5.7686760888376121E-3</v>
      </c>
      <c r="H23" s="46">
        <f t="shared" si="1"/>
        <v>20</v>
      </c>
    </row>
    <row r="24" spans="1:8" ht="15.75">
      <c r="A24" s="3"/>
      <c r="B24" s="3"/>
      <c r="C24" s="77" t="s">
        <v>86</v>
      </c>
      <c r="D24" s="83" t="s">
        <v>11</v>
      </c>
      <c r="E24" s="86">
        <v>10</v>
      </c>
      <c r="F24" s="77">
        <v>6</v>
      </c>
      <c r="G24" s="54">
        <f t="shared" si="0"/>
        <v>1.7306028266512834E-2</v>
      </c>
      <c r="H24" s="46">
        <f t="shared" si="1"/>
        <v>60</v>
      </c>
    </row>
    <row r="25" spans="1:8" ht="15.75">
      <c r="A25" s="3"/>
      <c r="B25" s="3"/>
      <c r="C25" s="77" t="s">
        <v>13</v>
      </c>
      <c r="D25" s="83" t="s">
        <v>11</v>
      </c>
      <c r="E25" s="86">
        <v>10</v>
      </c>
      <c r="F25" s="77">
        <v>0</v>
      </c>
      <c r="G25" s="54">
        <f t="shared" si="0"/>
        <v>0</v>
      </c>
      <c r="H25" s="46">
        <f t="shared" si="1"/>
        <v>0</v>
      </c>
    </row>
    <row r="26" spans="1:8" ht="15.75">
      <c r="A26" s="3"/>
      <c r="B26" s="3"/>
      <c r="C26" s="77" t="s">
        <v>37</v>
      </c>
      <c r="D26" s="83" t="s">
        <v>11</v>
      </c>
      <c r="E26" s="86">
        <v>10</v>
      </c>
      <c r="F26" s="77">
        <v>0</v>
      </c>
      <c r="G26" s="54">
        <f t="shared" si="0"/>
        <v>0</v>
      </c>
      <c r="H26" s="46">
        <f t="shared" si="1"/>
        <v>0</v>
      </c>
    </row>
    <row r="27" spans="1:8" ht="15.75">
      <c r="A27" s="9"/>
      <c r="B27" s="9"/>
      <c r="C27" s="77" t="s">
        <v>28</v>
      </c>
      <c r="D27" s="83" t="s">
        <v>11</v>
      </c>
      <c r="E27" s="86">
        <v>10</v>
      </c>
      <c r="F27" s="77">
        <v>0</v>
      </c>
      <c r="G27" s="54">
        <f t="shared" si="0"/>
        <v>0</v>
      </c>
      <c r="H27" s="46">
        <f t="shared" si="1"/>
        <v>0</v>
      </c>
    </row>
    <row r="28" spans="1:8" ht="15.75">
      <c r="A28" s="9"/>
      <c r="B28" s="9"/>
      <c r="C28" s="77" t="s">
        <v>27</v>
      </c>
      <c r="D28" s="83" t="s">
        <v>68</v>
      </c>
      <c r="E28" s="86">
        <v>1</v>
      </c>
      <c r="F28" s="77">
        <v>200</v>
      </c>
      <c r="G28" s="54">
        <f t="shared" si="0"/>
        <v>5.7686760888376119E-2</v>
      </c>
      <c r="H28" s="46">
        <f t="shared" si="1"/>
        <v>200</v>
      </c>
    </row>
    <row r="29" spans="1:8" ht="15.75">
      <c r="A29" s="9"/>
      <c r="B29" s="9"/>
      <c r="C29" s="77" t="s">
        <v>29</v>
      </c>
      <c r="D29" s="83"/>
      <c r="E29" s="86"/>
      <c r="F29" s="77"/>
      <c r="G29" s="54">
        <f t="shared" si="0"/>
        <v>0</v>
      </c>
      <c r="H29" s="46">
        <f t="shared" si="1"/>
        <v>0</v>
      </c>
    </row>
    <row r="30" spans="1:8" ht="15.75">
      <c r="A30" s="9"/>
      <c r="B30" s="9"/>
      <c r="C30" s="77" t="s">
        <v>32</v>
      </c>
      <c r="D30" s="83"/>
      <c r="E30" s="86"/>
      <c r="F30" s="77"/>
      <c r="G30" s="54">
        <f t="shared" si="0"/>
        <v>0</v>
      </c>
      <c r="H30" s="46">
        <f t="shared" si="1"/>
        <v>0</v>
      </c>
    </row>
    <row r="31" spans="1:8" ht="15.75">
      <c r="A31" s="9"/>
      <c r="B31" s="9"/>
      <c r="C31" s="77" t="s">
        <v>30</v>
      </c>
      <c r="D31" s="83" t="s">
        <v>68</v>
      </c>
      <c r="E31" s="86">
        <v>1</v>
      </c>
      <c r="F31" s="77">
        <v>50</v>
      </c>
      <c r="G31" s="54">
        <f t="shared" si="0"/>
        <v>1.442169022209403E-2</v>
      </c>
      <c r="H31" s="46">
        <f t="shared" si="1"/>
        <v>50</v>
      </c>
    </row>
    <row r="32" spans="1:8" ht="15.75">
      <c r="A32" s="3"/>
      <c r="B32" s="3"/>
      <c r="C32" s="77" t="s">
        <v>14</v>
      </c>
      <c r="D32" s="83" t="s">
        <v>68</v>
      </c>
      <c r="E32" s="86">
        <v>1</v>
      </c>
      <c r="F32" s="77">
        <v>50</v>
      </c>
      <c r="G32" s="54">
        <f t="shared" si="0"/>
        <v>1.442169022209403E-2</v>
      </c>
      <c r="H32" s="46">
        <f t="shared" si="1"/>
        <v>50</v>
      </c>
    </row>
    <row r="33" spans="1:8" ht="15.75">
      <c r="A33" s="3"/>
      <c r="B33" s="3"/>
      <c r="C33" s="77" t="s">
        <v>31</v>
      </c>
      <c r="D33" s="83" t="s">
        <v>68</v>
      </c>
      <c r="E33" s="86">
        <v>1</v>
      </c>
      <c r="F33" s="77">
        <v>10</v>
      </c>
      <c r="G33" s="54">
        <f t="shared" si="0"/>
        <v>2.8843380444188061E-3</v>
      </c>
      <c r="H33" s="46">
        <f t="shared" si="1"/>
        <v>10</v>
      </c>
    </row>
    <row r="34" spans="1:8" ht="15.75">
      <c r="A34" s="3"/>
      <c r="B34" s="3"/>
      <c r="C34" s="5" t="s">
        <v>33</v>
      </c>
      <c r="D34" s="3"/>
      <c r="E34" s="3"/>
      <c r="F34" s="3"/>
      <c r="G34" s="55">
        <f>SUM(G16:G33)</f>
        <v>0.36054225555235075</v>
      </c>
      <c r="H34" s="18">
        <f>SUM(H16:H33)</f>
        <v>1250</v>
      </c>
    </row>
    <row r="35" spans="1:8" ht="15.75">
      <c r="A35" s="3"/>
      <c r="B35" s="3"/>
      <c r="C35" s="3"/>
      <c r="D35" s="3"/>
      <c r="E35" s="3"/>
      <c r="F35" s="3"/>
      <c r="G35" s="22"/>
      <c r="H35" s="19"/>
    </row>
    <row r="36" spans="1:8" ht="15.75">
      <c r="A36" s="3"/>
      <c r="B36" s="6" t="s">
        <v>34</v>
      </c>
      <c r="C36" s="3"/>
      <c r="D36" s="3"/>
      <c r="E36" s="3"/>
      <c r="F36" s="3"/>
      <c r="G36" s="22"/>
      <c r="H36" s="10"/>
    </row>
    <row r="37" spans="1:8" ht="15.75">
      <c r="A37" s="3"/>
      <c r="B37" s="3"/>
      <c r="C37" s="77" t="s">
        <v>80</v>
      </c>
      <c r="D37" s="77" t="s">
        <v>82</v>
      </c>
      <c r="E37" s="87">
        <v>4</v>
      </c>
      <c r="F37" s="88">
        <v>0</v>
      </c>
      <c r="G37" s="57">
        <f>H37/$H$5</f>
        <v>0</v>
      </c>
      <c r="H37" s="58">
        <f>F37*E37</f>
        <v>0</v>
      </c>
    </row>
    <row r="38" spans="1:8" ht="15.75">
      <c r="A38" s="9"/>
      <c r="B38" s="9"/>
      <c r="C38" s="77" t="s">
        <v>81</v>
      </c>
      <c r="D38" s="77" t="s">
        <v>82</v>
      </c>
      <c r="E38" s="87">
        <v>5</v>
      </c>
      <c r="F38" s="88">
        <v>0</v>
      </c>
      <c r="G38" s="57">
        <f t="shared" ref="G38:G40" si="2">H38/$H$5</f>
        <v>0</v>
      </c>
      <c r="H38" s="58">
        <f t="shared" ref="H38:H40" si="3">F38*E38</f>
        <v>0</v>
      </c>
    </row>
    <row r="39" spans="1:8" s="43" customFormat="1" ht="15.75">
      <c r="A39" s="22"/>
      <c r="B39" s="22"/>
      <c r="C39" s="77" t="s">
        <v>84</v>
      </c>
      <c r="D39" s="77" t="s">
        <v>83</v>
      </c>
      <c r="E39" s="87">
        <v>1.8</v>
      </c>
      <c r="F39" s="88">
        <v>0</v>
      </c>
      <c r="G39" s="57">
        <f t="shared" si="2"/>
        <v>0</v>
      </c>
      <c r="H39" s="58">
        <f t="shared" si="3"/>
        <v>0</v>
      </c>
    </row>
    <row r="40" spans="1:8" ht="15.75">
      <c r="A40" s="9"/>
      <c r="B40" s="9"/>
      <c r="C40" s="77" t="s">
        <v>85</v>
      </c>
      <c r="D40" s="77" t="s">
        <v>83</v>
      </c>
      <c r="E40" s="87">
        <v>2.2000000000000002</v>
      </c>
      <c r="F40" s="88">
        <v>0</v>
      </c>
      <c r="G40" s="57">
        <f t="shared" si="2"/>
        <v>0</v>
      </c>
      <c r="H40" s="58">
        <f t="shared" si="3"/>
        <v>0</v>
      </c>
    </row>
    <row r="41" spans="1:8" ht="15.75">
      <c r="A41" s="3"/>
      <c r="C41" s="12" t="s">
        <v>38</v>
      </c>
      <c r="D41" s="3"/>
      <c r="E41" s="3"/>
      <c r="F41" s="3"/>
      <c r="G41" s="59">
        <f>SUM(G37:G40)</f>
        <v>0</v>
      </c>
      <c r="H41" s="18">
        <f>SUM(H37:H40)</f>
        <v>0</v>
      </c>
    </row>
    <row r="42" spans="1:8" ht="15.75">
      <c r="A42" s="3"/>
      <c r="B42" s="4" t="s">
        <v>17</v>
      </c>
      <c r="C42" s="3"/>
      <c r="D42" s="3"/>
      <c r="E42" s="3"/>
      <c r="F42" s="3"/>
      <c r="G42" s="59">
        <f>G41-G34</f>
        <v>-0.36054225555235075</v>
      </c>
      <c r="H42" s="18">
        <f>H37-H34</f>
        <v>-1250</v>
      </c>
    </row>
    <row r="43" spans="1:8" ht="15.75">
      <c r="A43" s="3"/>
      <c r="B43" s="3"/>
      <c r="C43" s="3"/>
      <c r="D43" s="3"/>
      <c r="E43" s="3"/>
      <c r="F43" s="3"/>
      <c r="G43" s="22"/>
      <c r="H43" s="3"/>
    </row>
    <row r="44" spans="1:8" ht="15.75">
      <c r="A44" s="1"/>
      <c r="B44" s="1"/>
      <c r="C44" s="1"/>
      <c r="D44" s="1"/>
      <c r="E44" s="1"/>
      <c r="F44" s="1"/>
      <c r="G44" s="22"/>
      <c r="H44" s="1"/>
    </row>
  </sheetData>
  <sheetProtection sheet="1" objects="1" scenarios="1"/>
  <mergeCells count="8">
    <mergeCell ref="C10:H10"/>
    <mergeCell ref="C11:H11"/>
    <mergeCell ref="C4:H4"/>
    <mergeCell ref="C6:H6"/>
    <mergeCell ref="C7:H7"/>
    <mergeCell ref="C8:H8"/>
    <mergeCell ref="C9:H9"/>
    <mergeCell ref="C5:G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I45"/>
  <sheetViews>
    <sheetView workbookViewId="0"/>
  </sheetViews>
  <sheetFormatPr defaultRowHeight="15"/>
  <cols>
    <col min="1" max="2" width="3" customWidth="1"/>
    <col min="3" max="3" width="26.42578125" customWidth="1"/>
    <col min="4" max="4" width="11.140625" customWidth="1"/>
    <col min="5" max="5" width="8.28515625" customWidth="1"/>
    <col min="6" max="6" width="11" customWidth="1"/>
    <col min="7" max="7" width="12.42578125" customWidth="1"/>
    <col min="8" max="8" width="14.42578125" customWidth="1"/>
    <col min="9" max="9" width="9.140625" bestFit="1" customWidth="1"/>
  </cols>
  <sheetData>
    <row r="1" spans="1:9" ht="18">
      <c r="A1" s="15" t="s">
        <v>40</v>
      </c>
      <c r="B1" s="22"/>
      <c r="C1" s="22"/>
      <c r="D1" s="22"/>
      <c r="E1" s="22"/>
      <c r="F1" s="22"/>
      <c r="G1" s="22"/>
      <c r="H1" s="22"/>
    </row>
    <row r="2" spans="1:9" ht="16.5" thickBot="1">
      <c r="A2" s="43"/>
      <c r="B2" s="21" t="s">
        <v>21</v>
      </c>
      <c r="C2" s="20"/>
      <c r="D2" s="21">
        <f>'Start-up Costs'!F5</f>
        <v>2013</v>
      </c>
      <c r="E2" s="20"/>
      <c r="F2" s="20"/>
      <c r="G2" s="20"/>
      <c r="H2" s="20"/>
    </row>
    <row r="3" spans="1:9" ht="16.5" thickBot="1">
      <c r="A3" s="43"/>
      <c r="B3" s="21"/>
      <c r="C3" s="20"/>
      <c r="D3" s="21"/>
      <c r="E3" s="20"/>
      <c r="F3" s="20"/>
      <c r="G3" s="20"/>
      <c r="H3" s="20"/>
    </row>
    <row r="4" spans="1:9" ht="16.5" thickBot="1">
      <c r="A4" s="20"/>
      <c r="B4" s="20"/>
      <c r="C4" s="129" t="str">
        <f>'Start-up Costs'!B7</f>
        <v>Assumptions:</v>
      </c>
      <c r="D4" s="130"/>
      <c r="E4" s="130"/>
      <c r="F4" s="130"/>
      <c r="G4" s="130"/>
      <c r="H4" s="131"/>
    </row>
    <row r="5" spans="1:9" ht="15.75">
      <c r="A5" s="20"/>
      <c r="B5" s="20"/>
      <c r="C5" s="135" t="s">
        <v>65</v>
      </c>
      <c r="D5" s="136"/>
      <c r="E5" s="136"/>
      <c r="F5" s="136"/>
      <c r="G5" s="136"/>
      <c r="H5" s="56">
        <f>'Start-up Costs'!I8</f>
        <v>3467</v>
      </c>
      <c r="I5" s="66"/>
    </row>
    <row r="6" spans="1:9" ht="15.75">
      <c r="A6" s="20"/>
      <c r="B6" s="20"/>
      <c r="C6" s="132" t="str">
        <f>IF('Start-up Costs'!B9=0," ",'Start-up Costs'!B9)</f>
        <v>One planted acre</v>
      </c>
      <c r="D6" s="133"/>
      <c r="E6" s="133"/>
      <c r="F6" s="133"/>
      <c r="G6" s="133"/>
      <c r="H6" s="134"/>
    </row>
    <row r="7" spans="1:9" ht="15.75">
      <c r="A7" s="20"/>
      <c r="B7" s="20"/>
      <c r="C7" s="128" t="str">
        <f>IF('Start-up Costs'!B10=0," ",'Start-up Costs'!B10)</f>
        <v>Drip irrigation system</v>
      </c>
      <c r="D7" s="128"/>
      <c r="E7" s="128"/>
      <c r="F7" s="128"/>
      <c r="G7" s="128"/>
      <c r="H7" s="128"/>
    </row>
    <row r="8" spans="1:9" ht="15.75">
      <c r="A8" s="20"/>
      <c r="B8" s="20"/>
      <c r="C8" s="128" t="str">
        <f>IF('Start-up Costs'!B11=0," ",'Start-up Costs'!B11)</f>
        <v>Organic system</v>
      </c>
      <c r="D8" s="128"/>
      <c r="E8" s="128"/>
      <c r="F8" s="128"/>
      <c r="G8" s="128"/>
      <c r="H8" s="128"/>
    </row>
    <row r="9" spans="1:9" ht="15.75">
      <c r="A9" s="20"/>
      <c r="B9" s="20"/>
      <c r="C9" s="128" t="str">
        <f>IF('Start-up Costs'!B12=0," ",'Start-up Costs'!B12)</f>
        <v>Plant spacing - 2.5 foot spacing, 5 foot centers</v>
      </c>
      <c r="D9" s="128"/>
      <c r="E9" s="128"/>
      <c r="F9" s="128"/>
      <c r="G9" s="128"/>
      <c r="H9" s="128"/>
    </row>
    <row r="10" spans="1:9" ht="15.75">
      <c r="A10" s="20"/>
      <c r="B10" s="20"/>
      <c r="C10" s="128" t="str">
        <f>IF('Start-up Costs'!B13=0," ",'Start-up Costs'!B13)</f>
        <v xml:space="preserve">Plant loss first year - 70 plants </v>
      </c>
      <c r="D10" s="128"/>
      <c r="E10" s="128"/>
      <c r="F10" s="128"/>
      <c r="G10" s="128"/>
      <c r="H10" s="128"/>
    </row>
    <row r="11" spans="1:9" ht="15.75">
      <c r="A11" s="20"/>
      <c r="B11" s="20"/>
      <c r="C11" s="128" t="str">
        <f>IF('Start-up Costs'!B14=0," ",'Start-up Costs'!B14)</f>
        <v xml:space="preserve"> </v>
      </c>
      <c r="D11" s="128"/>
      <c r="E11" s="128"/>
      <c r="F11" s="128"/>
      <c r="G11" s="128"/>
      <c r="H11" s="128"/>
    </row>
    <row r="12" spans="1:9" ht="15.75">
      <c r="A12" s="20"/>
      <c r="B12" s="20"/>
      <c r="C12" s="24"/>
      <c r="D12" s="24"/>
      <c r="E12" s="24"/>
      <c r="F12" s="24"/>
      <c r="G12" s="24"/>
      <c r="H12" s="24"/>
    </row>
    <row r="13" spans="1:9" ht="16.5" thickBot="1">
      <c r="A13" s="22"/>
      <c r="B13" s="26" t="s">
        <v>39</v>
      </c>
      <c r="C13" s="22"/>
      <c r="D13" s="22"/>
      <c r="E13" s="22"/>
      <c r="F13" s="22"/>
      <c r="G13" s="22"/>
      <c r="H13" s="22"/>
    </row>
    <row r="14" spans="1:9" ht="15.75">
      <c r="A14" s="16"/>
      <c r="B14" s="17"/>
      <c r="C14" s="47"/>
      <c r="D14" s="49"/>
      <c r="E14" s="51" t="s">
        <v>8</v>
      </c>
      <c r="F14" s="51" t="s">
        <v>66</v>
      </c>
      <c r="G14" s="51" t="s">
        <v>63</v>
      </c>
      <c r="H14" s="52" t="s">
        <v>18</v>
      </c>
    </row>
    <row r="15" spans="1:9" ht="16.5" thickBot="1">
      <c r="A15" s="24"/>
      <c r="B15" s="17"/>
      <c r="C15" s="48" t="s">
        <v>10</v>
      </c>
      <c r="D15" s="50" t="s">
        <v>9</v>
      </c>
      <c r="E15" s="50" t="s">
        <v>2</v>
      </c>
      <c r="F15" s="50" t="s">
        <v>67</v>
      </c>
      <c r="G15" s="50" t="s">
        <v>64</v>
      </c>
      <c r="H15" s="53" t="s">
        <v>2</v>
      </c>
    </row>
    <row r="16" spans="1:9" ht="15.75">
      <c r="A16" s="24"/>
      <c r="B16" s="25"/>
      <c r="C16" s="79" t="s">
        <v>22</v>
      </c>
      <c r="D16" s="80" t="s">
        <v>68</v>
      </c>
      <c r="E16" s="81">
        <v>1</v>
      </c>
      <c r="F16" s="81">
        <v>1800</v>
      </c>
      <c r="G16" s="54">
        <f>H16/$H$5</f>
        <v>0.51918084799538511</v>
      </c>
      <c r="H16" s="46">
        <f>E16*F16</f>
        <v>1800</v>
      </c>
    </row>
    <row r="17" spans="1:8" ht="15.75">
      <c r="A17" s="24"/>
      <c r="B17" s="25"/>
      <c r="C17" s="82" t="s">
        <v>92</v>
      </c>
      <c r="D17" s="83" t="s">
        <v>68</v>
      </c>
      <c r="E17" s="84">
        <v>1</v>
      </c>
      <c r="F17" s="84">
        <v>0</v>
      </c>
      <c r="G17" s="54">
        <f>H17/$H$5</f>
        <v>0</v>
      </c>
      <c r="H17" s="46">
        <f t="shared" ref="H17:H35" si="0">E17*F17</f>
        <v>0</v>
      </c>
    </row>
    <row r="18" spans="1:8" ht="15.75">
      <c r="A18" s="24"/>
      <c r="B18" s="25"/>
      <c r="C18" s="82" t="s">
        <v>15</v>
      </c>
      <c r="D18" s="83" t="s">
        <v>16</v>
      </c>
      <c r="E18" s="84">
        <v>2</v>
      </c>
      <c r="F18" s="84">
        <v>70</v>
      </c>
      <c r="G18" s="54">
        <f>H18/$H$5</f>
        <v>4.0380732621863286E-2</v>
      </c>
      <c r="H18" s="46">
        <f t="shared" si="0"/>
        <v>140</v>
      </c>
    </row>
    <row r="19" spans="1:8" ht="15.75">
      <c r="A19" s="24"/>
      <c r="B19" s="25"/>
      <c r="C19" s="82" t="s">
        <v>25</v>
      </c>
      <c r="D19" s="83" t="s">
        <v>68</v>
      </c>
      <c r="E19" s="84">
        <v>1</v>
      </c>
      <c r="F19" s="84">
        <v>400</v>
      </c>
      <c r="G19" s="54">
        <f>H19/$H$5</f>
        <v>0.11537352177675224</v>
      </c>
      <c r="H19" s="46">
        <f t="shared" si="0"/>
        <v>400</v>
      </c>
    </row>
    <row r="20" spans="1:8" ht="15.75">
      <c r="A20" s="24"/>
      <c r="B20" s="25"/>
      <c r="C20" s="69" t="s">
        <v>26</v>
      </c>
      <c r="D20" s="67"/>
      <c r="E20" s="68"/>
      <c r="F20" s="68"/>
      <c r="G20" s="54"/>
      <c r="H20" s="46"/>
    </row>
    <row r="21" spans="1:8" ht="15.75">
      <c r="A21" s="22"/>
      <c r="B21" s="22"/>
      <c r="C21" s="77" t="s">
        <v>35</v>
      </c>
      <c r="D21" s="83" t="s">
        <v>11</v>
      </c>
      <c r="E21" s="86">
        <v>12</v>
      </c>
      <c r="F21" s="77">
        <v>66</v>
      </c>
      <c r="G21" s="54">
        <f t="shared" ref="G21:G35" si="1">H21/$H$5</f>
        <v>0.22843957311796942</v>
      </c>
      <c r="H21" s="46">
        <f t="shared" si="0"/>
        <v>792</v>
      </c>
    </row>
    <row r="22" spans="1:8" ht="15.75">
      <c r="A22" s="22"/>
      <c r="B22" s="22"/>
      <c r="C22" s="77" t="s">
        <v>36</v>
      </c>
      <c r="D22" s="83" t="s">
        <v>11</v>
      </c>
      <c r="E22" s="86">
        <v>12</v>
      </c>
      <c r="F22" s="77">
        <v>3</v>
      </c>
      <c r="G22" s="54">
        <f t="shared" si="1"/>
        <v>1.0383616959907702E-2</v>
      </c>
      <c r="H22" s="46">
        <f t="shared" si="0"/>
        <v>36</v>
      </c>
    </row>
    <row r="23" spans="1:8" s="43" customFormat="1" ht="15.75">
      <c r="A23" s="22"/>
      <c r="B23" s="22"/>
      <c r="C23" s="77" t="s">
        <v>89</v>
      </c>
      <c r="D23" s="83" t="s">
        <v>11</v>
      </c>
      <c r="E23" s="86">
        <v>12</v>
      </c>
      <c r="F23" s="77">
        <v>12</v>
      </c>
      <c r="G23" s="54">
        <f t="shared" si="1"/>
        <v>4.1534467839630808E-2</v>
      </c>
      <c r="H23" s="46">
        <f t="shared" si="0"/>
        <v>144</v>
      </c>
    </row>
    <row r="24" spans="1:8" ht="15.75">
      <c r="A24" s="22"/>
      <c r="B24" s="22"/>
      <c r="C24" s="77" t="s">
        <v>12</v>
      </c>
      <c r="D24" s="83" t="s">
        <v>11</v>
      </c>
      <c r="E24" s="86">
        <v>12</v>
      </c>
      <c r="F24" s="77">
        <v>165</v>
      </c>
      <c r="G24" s="54">
        <f t="shared" si="1"/>
        <v>0.57109893279492352</v>
      </c>
      <c r="H24" s="46">
        <f t="shared" si="0"/>
        <v>1980</v>
      </c>
    </row>
    <row r="25" spans="1:8" ht="15.75">
      <c r="A25" s="22"/>
      <c r="B25" s="22"/>
      <c r="C25" s="77" t="s">
        <v>13</v>
      </c>
      <c r="D25" s="83" t="s">
        <v>11</v>
      </c>
      <c r="E25" s="86">
        <v>12</v>
      </c>
      <c r="F25" s="77">
        <v>7</v>
      </c>
      <c r="G25" s="54">
        <f t="shared" si="1"/>
        <v>2.4228439573117971E-2</v>
      </c>
      <c r="H25" s="46">
        <f t="shared" si="0"/>
        <v>84</v>
      </c>
    </row>
    <row r="26" spans="1:8" ht="15.75">
      <c r="A26" s="22"/>
      <c r="B26" s="22"/>
      <c r="C26" s="77" t="s">
        <v>37</v>
      </c>
      <c r="D26" s="83" t="s">
        <v>11</v>
      </c>
      <c r="E26" s="86">
        <v>12</v>
      </c>
      <c r="F26" s="77">
        <v>250</v>
      </c>
      <c r="G26" s="54">
        <f t="shared" si="1"/>
        <v>0.86530141332564181</v>
      </c>
      <c r="H26" s="46">
        <f t="shared" si="0"/>
        <v>3000</v>
      </c>
    </row>
    <row r="27" spans="1:8" ht="15.75">
      <c r="A27" s="22"/>
      <c r="B27" s="22"/>
      <c r="C27" s="77" t="s">
        <v>28</v>
      </c>
      <c r="D27" s="83" t="s">
        <v>11</v>
      </c>
      <c r="E27" s="86">
        <v>12</v>
      </c>
      <c r="F27" s="77">
        <v>500</v>
      </c>
      <c r="G27" s="54">
        <f t="shared" si="1"/>
        <v>1.7306028266512836</v>
      </c>
      <c r="H27" s="46">
        <f t="shared" si="0"/>
        <v>6000</v>
      </c>
    </row>
    <row r="28" spans="1:8" ht="15.75">
      <c r="A28" s="22"/>
      <c r="B28" s="22"/>
      <c r="C28" s="77" t="s">
        <v>27</v>
      </c>
      <c r="D28" s="83" t="s">
        <v>68</v>
      </c>
      <c r="E28" s="86">
        <v>1</v>
      </c>
      <c r="F28" s="77">
        <v>200</v>
      </c>
      <c r="G28" s="54">
        <f t="shared" si="1"/>
        <v>5.7686760888376119E-2</v>
      </c>
      <c r="H28" s="46">
        <f t="shared" si="0"/>
        <v>200</v>
      </c>
    </row>
    <row r="29" spans="1:8" ht="15.75">
      <c r="A29" s="22"/>
      <c r="B29" s="22"/>
      <c r="C29" s="77" t="s">
        <v>29</v>
      </c>
      <c r="D29" s="83" t="s">
        <v>68</v>
      </c>
      <c r="E29" s="86">
        <v>1</v>
      </c>
      <c r="F29" s="77">
        <v>1000</v>
      </c>
      <c r="G29" s="54">
        <f t="shared" si="1"/>
        <v>0.2884338044418806</v>
      </c>
      <c r="H29" s="46">
        <f t="shared" si="0"/>
        <v>1000</v>
      </c>
    </row>
    <row r="30" spans="1:8" ht="15.75">
      <c r="A30" s="22"/>
      <c r="B30" s="22"/>
      <c r="C30" s="77" t="s">
        <v>32</v>
      </c>
      <c r="D30" s="83" t="s">
        <v>68</v>
      </c>
      <c r="E30" s="86">
        <v>1</v>
      </c>
      <c r="F30" s="77">
        <v>5000</v>
      </c>
      <c r="G30" s="54">
        <f t="shared" si="1"/>
        <v>1.442169022209403</v>
      </c>
      <c r="H30" s="46">
        <f t="shared" si="0"/>
        <v>5000</v>
      </c>
    </row>
    <row r="31" spans="1:8" ht="15.75">
      <c r="A31" s="22"/>
      <c r="B31" s="22"/>
      <c r="C31" s="77" t="s">
        <v>30</v>
      </c>
      <c r="D31" s="83" t="s">
        <v>68</v>
      </c>
      <c r="E31" s="86">
        <v>1</v>
      </c>
      <c r="F31" s="77">
        <v>50</v>
      </c>
      <c r="G31" s="54">
        <f t="shared" si="1"/>
        <v>1.442169022209403E-2</v>
      </c>
      <c r="H31" s="46">
        <f t="shared" si="0"/>
        <v>50</v>
      </c>
    </row>
    <row r="32" spans="1:8" ht="15.75">
      <c r="A32" s="22"/>
      <c r="B32" s="22"/>
      <c r="C32" s="77" t="s">
        <v>14</v>
      </c>
      <c r="D32" s="83" t="s">
        <v>68</v>
      </c>
      <c r="E32" s="86">
        <v>1</v>
      </c>
      <c r="F32" s="77">
        <v>50</v>
      </c>
      <c r="G32" s="54">
        <f t="shared" si="1"/>
        <v>1.442169022209403E-2</v>
      </c>
      <c r="H32" s="46">
        <f t="shared" si="0"/>
        <v>50</v>
      </c>
    </row>
    <row r="33" spans="1:8" s="43" customFormat="1" ht="15.75">
      <c r="A33" s="22"/>
      <c r="B33" s="22"/>
      <c r="C33" s="77" t="s">
        <v>90</v>
      </c>
      <c r="D33" s="83" t="s">
        <v>68</v>
      </c>
      <c r="E33" s="86">
        <v>1</v>
      </c>
      <c r="F33" s="77">
        <v>300</v>
      </c>
      <c r="G33" s="54">
        <f t="shared" si="1"/>
        <v>8.6530141332564176E-2</v>
      </c>
      <c r="H33" s="46">
        <f t="shared" si="0"/>
        <v>300</v>
      </c>
    </row>
    <row r="34" spans="1:8" s="43" customFormat="1" ht="15.75">
      <c r="A34" s="22"/>
      <c r="B34" s="22"/>
      <c r="C34" s="77" t="s">
        <v>91</v>
      </c>
      <c r="D34" s="83" t="s">
        <v>68</v>
      </c>
      <c r="E34" s="86">
        <v>1</v>
      </c>
      <c r="F34" s="77">
        <v>500</v>
      </c>
      <c r="G34" s="54">
        <f t="shared" si="1"/>
        <v>0.1442169022209403</v>
      </c>
      <c r="H34" s="46">
        <f t="shared" si="0"/>
        <v>500</v>
      </c>
    </row>
    <row r="35" spans="1:8" ht="15.75">
      <c r="A35" s="22"/>
      <c r="B35" s="22"/>
      <c r="C35" s="77" t="s">
        <v>31</v>
      </c>
      <c r="D35" s="83" t="s">
        <v>68</v>
      </c>
      <c r="E35" s="86">
        <v>1</v>
      </c>
      <c r="F35" s="77">
        <v>500</v>
      </c>
      <c r="G35" s="54">
        <f t="shared" si="1"/>
        <v>0.1442169022209403</v>
      </c>
      <c r="H35" s="46">
        <f t="shared" si="0"/>
        <v>500</v>
      </c>
    </row>
    <row r="36" spans="1:8" ht="15.75">
      <c r="A36" s="22"/>
      <c r="B36" s="22"/>
      <c r="C36" s="24" t="s">
        <v>33</v>
      </c>
      <c r="D36" s="22"/>
      <c r="E36" s="22"/>
      <c r="F36" s="22"/>
      <c r="G36" s="55">
        <f>SUM(G16:G35)</f>
        <v>6.3386212864147673</v>
      </c>
      <c r="H36" s="18">
        <f>SUM(H16:H35)</f>
        <v>21976</v>
      </c>
    </row>
    <row r="37" spans="1:8" ht="15.75">
      <c r="A37" s="22"/>
      <c r="B37" s="22"/>
      <c r="C37" s="22"/>
      <c r="D37" s="22"/>
      <c r="E37" s="22"/>
      <c r="F37" s="22"/>
      <c r="G37" s="22"/>
      <c r="H37" s="19"/>
    </row>
    <row r="38" spans="1:8" ht="15.75">
      <c r="A38" s="22"/>
      <c r="B38" s="26" t="s">
        <v>34</v>
      </c>
      <c r="C38" s="22"/>
      <c r="D38" s="22"/>
      <c r="E38" s="22"/>
      <c r="F38" s="22"/>
      <c r="G38" s="72" t="s">
        <v>64</v>
      </c>
      <c r="H38" s="73" t="s">
        <v>63</v>
      </c>
    </row>
    <row r="39" spans="1:8" ht="15.75">
      <c r="A39" s="22"/>
      <c r="B39" s="22"/>
      <c r="C39" s="77" t="s">
        <v>80</v>
      </c>
      <c r="D39" s="77" t="s">
        <v>87</v>
      </c>
      <c r="E39" s="87">
        <v>4</v>
      </c>
      <c r="F39" s="88">
        <v>2886</v>
      </c>
      <c r="G39" s="57">
        <f>H39/$H$5</f>
        <v>3.3296798384770696</v>
      </c>
      <c r="H39" s="58">
        <f>F39*E39</f>
        <v>11544</v>
      </c>
    </row>
    <row r="40" spans="1:8" ht="15.75">
      <c r="A40" s="22"/>
      <c r="B40" s="22"/>
      <c r="C40" s="77" t="s">
        <v>81</v>
      </c>
      <c r="D40" s="77" t="s">
        <v>87</v>
      </c>
      <c r="E40" s="87">
        <v>5</v>
      </c>
      <c r="F40" s="88">
        <v>2886</v>
      </c>
      <c r="G40" s="57">
        <f t="shared" ref="G40:G42" si="2">H40/$H$5</f>
        <v>4.162099798096337</v>
      </c>
      <c r="H40" s="58">
        <f t="shared" ref="H40:H42" si="3">F40*E40</f>
        <v>14430</v>
      </c>
    </row>
    <row r="41" spans="1:8" s="43" customFormat="1" ht="15.75">
      <c r="A41" s="22"/>
      <c r="B41" s="22"/>
      <c r="C41" s="77" t="s">
        <v>84</v>
      </c>
      <c r="D41" s="77" t="s">
        <v>83</v>
      </c>
      <c r="E41" s="87">
        <v>1.8</v>
      </c>
      <c r="F41" s="89">
        <v>578</v>
      </c>
      <c r="G41" s="57">
        <f t="shared" si="2"/>
        <v>0.30008653014133257</v>
      </c>
      <c r="H41" s="58">
        <f t="shared" si="3"/>
        <v>1040.4000000000001</v>
      </c>
    </row>
    <row r="42" spans="1:8" ht="15.75">
      <c r="A42" s="22"/>
      <c r="B42" s="22"/>
      <c r="C42" s="77" t="s">
        <v>85</v>
      </c>
      <c r="D42" s="77" t="s">
        <v>83</v>
      </c>
      <c r="E42" s="87">
        <v>2.2000000000000002</v>
      </c>
      <c r="F42" s="88">
        <v>578</v>
      </c>
      <c r="G42" s="57">
        <f t="shared" si="2"/>
        <v>0.36677242572829538</v>
      </c>
      <c r="H42" s="58">
        <f t="shared" si="3"/>
        <v>1271.6000000000001</v>
      </c>
    </row>
    <row r="43" spans="1:8" ht="15.75">
      <c r="A43" s="22"/>
      <c r="B43" s="43"/>
      <c r="C43" s="26" t="s">
        <v>38</v>
      </c>
      <c r="D43" s="22"/>
      <c r="E43" s="22"/>
      <c r="F43" s="22"/>
      <c r="G43" s="59">
        <f>SUM(G39:G42)</f>
        <v>8.1586385924430349</v>
      </c>
      <c r="H43" s="18">
        <f>SUM(H39:H42)</f>
        <v>28286</v>
      </c>
    </row>
    <row r="44" spans="1:8" ht="15.75">
      <c r="A44" s="22"/>
      <c r="B44" s="23" t="s">
        <v>17</v>
      </c>
      <c r="C44" s="22"/>
      <c r="D44" s="22"/>
      <c r="E44" s="22"/>
      <c r="F44" s="22"/>
      <c r="G44" s="59">
        <f>G43-G36</f>
        <v>1.8200173060282676</v>
      </c>
      <c r="H44" s="18">
        <f>H43-H36</f>
        <v>6310</v>
      </c>
    </row>
    <row r="45" spans="1:8" ht="15.75">
      <c r="A45" s="22"/>
      <c r="B45" s="22"/>
      <c r="C45" s="22"/>
      <c r="D45" s="22"/>
      <c r="E45" s="22"/>
      <c r="F45" s="22"/>
      <c r="G45" s="22"/>
      <c r="H45" s="22"/>
    </row>
  </sheetData>
  <sheetProtection sheet="1" objects="1" scenarios="1"/>
  <mergeCells count="8">
    <mergeCell ref="C9:H9"/>
    <mergeCell ref="C10:H10"/>
    <mergeCell ref="C11:H11"/>
    <mergeCell ref="C5:G5"/>
    <mergeCell ref="C4:H4"/>
    <mergeCell ref="C6:H6"/>
    <mergeCell ref="C7:H7"/>
    <mergeCell ref="C8:H8"/>
  </mergeCells>
  <pageMargins left="0.7" right="0.7"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H45"/>
  <sheetViews>
    <sheetView workbookViewId="0"/>
  </sheetViews>
  <sheetFormatPr defaultRowHeight="15"/>
  <cols>
    <col min="1" max="2" width="3" customWidth="1"/>
    <col min="3" max="3" width="26.42578125" customWidth="1"/>
    <col min="4" max="4" width="11.140625" customWidth="1"/>
    <col min="5" max="5" width="8.28515625" customWidth="1"/>
    <col min="6" max="6" width="11" customWidth="1"/>
    <col min="7" max="7" width="12.42578125" customWidth="1"/>
    <col min="8" max="8" width="14.42578125" customWidth="1"/>
  </cols>
  <sheetData>
    <row r="1" spans="1:8" ht="18">
      <c r="A1" s="15" t="s">
        <v>93</v>
      </c>
      <c r="B1" s="22"/>
      <c r="C1" s="22"/>
      <c r="D1" s="22"/>
      <c r="E1" s="22"/>
      <c r="F1" s="22"/>
      <c r="G1" s="22"/>
      <c r="H1" s="22"/>
    </row>
    <row r="2" spans="1:8" ht="15.75">
      <c r="A2" s="43"/>
      <c r="B2" s="21" t="s">
        <v>21</v>
      </c>
      <c r="C2" s="20"/>
      <c r="D2" s="21">
        <f>'Start-up Costs'!F5</f>
        <v>2013</v>
      </c>
      <c r="E2" s="20"/>
      <c r="F2" s="20"/>
      <c r="G2" s="20"/>
      <c r="H2" s="20"/>
    </row>
    <row r="3" spans="1:8" ht="16.5" thickBot="1">
      <c r="A3" s="43"/>
      <c r="B3" s="21"/>
      <c r="C3" s="20"/>
      <c r="D3" s="21"/>
      <c r="E3" s="20"/>
      <c r="F3" s="20"/>
      <c r="G3" s="20"/>
      <c r="H3" s="20"/>
    </row>
    <row r="4" spans="1:8" ht="16.5" thickBot="1">
      <c r="A4" s="20"/>
      <c r="B4" s="20"/>
      <c r="C4" s="129" t="str">
        <f>'Start-up Costs'!B7</f>
        <v>Assumptions:</v>
      </c>
      <c r="D4" s="130"/>
      <c r="E4" s="130"/>
      <c r="F4" s="130"/>
      <c r="G4" s="130"/>
      <c r="H4" s="131"/>
    </row>
    <row r="5" spans="1:8" ht="15.75">
      <c r="A5" s="20"/>
      <c r="B5" s="20"/>
      <c r="C5" s="135" t="s">
        <v>65</v>
      </c>
      <c r="D5" s="136"/>
      <c r="E5" s="136"/>
      <c r="F5" s="136"/>
      <c r="G5" s="136"/>
      <c r="H5" s="56">
        <f>'Start-up Costs'!I8</f>
        <v>3467</v>
      </c>
    </row>
    <row r="6" spans="1:8" ht="15.75">
      <c r="A6" s="20"/>
      <c r="B6" s="20"/>
      <c r="C6" s="132" t="str">
        <f>IF('Start-up Costs'!B9=0," ",'Start-up Costs'!B9)</f>
        <v>One planted acre</v>
      </c>
      <c r="D6" s="133"/>
      <c r="E6" s="133"/>
      <c r="F6" s="133"/>
      <c r="G6" s="133"/>
      <c r="H6" s="134"/>
    </row>
    <row r="7" spans="1:8" ht="15.75">
      <c r="A7" s="20"/>
      <c r="B7" s="20"/>
      <c r="C7" s="128" t="str">
        <f>IF('Start-up Costs'!B10=0," ",'Start-up Costs'!B10)</f>
        <v>Drip irrigation system</v>
      </c>
      <c r="D7" s="128"/>
      <c r="E7" s="128"/>
      <c r="F7" s="128"/>
      <c r="G7" s="128"/>
      <c r="H7" s="128"/>
    </row>
    <row r="8" spans="1:8" ht="15.75">
      <c r="A8" s="20"/>
      <c r="B8" s="20"/>
      <c r="C8" s="128" t="str">
        <f>IF('Start-up Costs'!B11=0," ",'Start-up Costs'!B11)</f>
        <v>Organic system</v>
      </c>
      <c r="D8" s="128"/>
      <c r="E8" s="128"/>
      <c r="F8" s="128"/>
      <c r="G8" s="128"/>
      <c r="H8" s="128"/>
    </row>
    <row r="9" spans="1:8" ht="15.75">
      <c r="A9" s="20"/>
      <c r="B9" s="20"/>
      <c r="C9" s="128" t="str">
        <f>IF('Start-up Costs'!B12=0," ",'Start-up Costs'!B12)</f>
        <v>Plant spacing - 2.5 foot spacing, 5 foot centers</v>
      </c>
      <c r="D9" s="128"/>
      <c r="E9" s="128"/>
      <c r="F9" s="128"/>
      <c r="G9" s="128"/>
      <c r="H9" s="128"/>
    </row>
    <row r="10" spans="1:8" ht="15.75">
      <c r="A10" s="20"/>
      <c r="B10" s="20"/>
      <c r="C10" s="128" t="str">
        <f>IF('Start-up Costs'!B13=0," ",'Start-up Costs'!B13)</f>
        <v xml:space="preserve">Plant loss first year - 70 plants </v>
      </c>
      <c r="D10" s="128"/>
      <c r="E10" s="128"/>
      <c r="F10" s="128"/>
      <c r="G10" s="128"/>
      <c r="H10" s="128"/>
    </row>
    <row r="11" spans="1:8" ht="15.75">
      <c r="A11" s="20"/>
      <c r="B11" s="20"/>
      <c r="C11" s="128" t="str">
        <f>IF('Start-up Costs'!B14=0," ",'Start-up Costs'!B14)</f>
        <v xml:space="preserve"> </v>
      </c>
      <c r="D11" s="128"/>
      <c r="E11" s="128"/>
      <c r="F11" s="128"/>
      <c r="G11" s="128"/>
      <c r="H11" s="128"/>
    </row>
    <row r="12" spans="1:8" ht="15.75">
      <c r="A12" s="20"/>
      <c r="B12" s="20"/>
      <c r="C12" s="24"/>
      <c r="D12" s="24"/>
      <c r="E12" s="24"/>
      <c r="F12" s="24"/>
      <c r="G12" s="24"/>
      <c r="H12" s="24"/>
    </row>
    <row r="13" spans="1:8" ht="16.5" thickBot="1">
      <c r="A13" s="22"/>
      <c r="B13" s="26" t="s">
        <v>39</v>
      </c>
      <c r="C13" s="22"/>
      <c r="D13" s="22"/>
      <c r="E13" s="22"/>
      <c r="F13" s="22"/>
      <c r="G13" s="22"/>
      <c r="H13" s="22"/>
    </row>
    <row r="14" spans="1:8" ht="15.75">
      <c r="A14" s="16"/>
      <c r="B14" s="17"/>
      <c r="C14" s="47"/>
      <c r="D14" s="49"/>
      <c r="E14" s="51" t="s">
        <v>8</v>
      </c>
      <c r="F14" s="51" t="s">
        <v>66</v>
      </c>
      <c r="G14" s="51" t="s">
        <v>63</v>
      </c>
      <c r="H14" s="52" t="s">
        <v>18</v>
      </c>
    </row>
    <row r="15" spans="1:8" ht="16.5" thickBot="1">
      <c r="A15" s="24"/>
      <c r="B15" s="17"/>
      <c r="C15" s="48" t="s">
        <v>10</v>
      </c>
      <c r="D15" s="50" t="s">
        <v>9</v>
      </c>
      <c r="E15" s="50" t="s">
        <v>2</v>
      </c>
      <c r="F15" s="50" t="s">
        <v>67</v>
      </c>
      <c r="G15" s="50" t="s">
        <v>64</v>
      </c>
      <c r="H15" s="53" t="s">
        <v>2</v>
      </c>
    </row>
    <row r="16" spans="1:8" ht="15.75">
      <c r="A16" s="24"/>
      <c r="B16" s="25"/>
      <c r="C16" s="79" t="s">
        <v>22</v>
      </c>
      <c r="D16" s="80" t="s">
        <v>68</v>
      </c>
      <c r="E16" s="81">
        <v>1</v>
      </c>
      <c r="F16" s="81">
        <v>2880</v>
      </c>
      <c r="G16" s="54">
        <f>H16/$H$5</f>
        <v>0.83068935679261613</v>
      </c>
      <c r="H16" s="46">
        <f>E16*F16</f>
        <v>2880</v>
      </c>
    </row>
    <row r="17" spans="1:8" ht="15.75">
      <c r="A17" s="24"/>
      <c r="B17" s="25"/>
      <c r="C17" s="82" t="s">
        <v>23</v>
      </c>
      <c r="D17" s="83" t="s">
        <v>68</v>
      </c>
      <c r="E17" s="84">
        <v>1</v>
      </c>
      <c r="F17" s="84">
        <v>300</v>
      </c>
      <c r="G17" s="54">
        <f t="shared" ref="G17:G36" si="0">H17/$H$5</f>
        <v>8.6530141332564176E-2</v>
      </c>
      <c r="H17" s="46">
        <f t="shared" ref="H17:H36" si="1">E17*F17</f>
        <v>300</v>
      </c>
    </row>
    <row r="18" spans="1:8" ht="15.75">
      <c r="A18" s="24"/>
      <c r="B18" s="25"/>
      <c r="C18" s="82" t="s">
        <v>15</v>
      </c>
      <c r="D18" s="83" t="s">
        <v>16</v>
      </c>
      <c r="E18" s="84">
        <v>2</v>
      </c>
      <c r="F18" s="84">
        <v>25</v>
      </c>
      <c r="G18" s="54">
        <f t="shared" si="0"/>
        <v>1.442169022209403E-2</v>
      </c>
      <c r="H18" s="46">
        <f t="shared" si="1"/>
        <v>50</v>
      </c>
    </row>
    <row r="19" spans="1:8" ht="15.75">
      <c r="A19" s="24"/>
      <c r="B19" s="25"/>
      <c r="C19" s="82" t="s">
        <v>24</v>
      </c>
      <c r="D19" s="83"/>
      <c r="E19" s="84"/>
      <c r="F19" s="84"/>
      <c r="G19" s="54">
        <f t="shared" si="0"/>
        <v>0</v>
      </c>
      <c r="H19" s="46">
        <f t="shared" si="1"/>
        <v>0</v>
      </c>
    </row>
    <row r="20" spans="1:8" ht="15.75">
      <c r="A20" s="24"/>
      <c r="B20" s="25"/>
      <c r="C20" s="82" t="s">
        <v>25</v>
      </c>
      <c r="D20" s="83" t="s">
        <v>68</v>
      </c>
      <c r="E20" s="84">
        <v>1</v>
      </c>
      <c r="F20" s="84">
        <v>800</v>
      </c>
      <c r="G20" s="54">
        <f t="shared" si="0"/>
        <v>0.23074704355350448</v>
      </c>
      <c r="H20" s="46">
        <f t="shared" si="1"/>
        <v>800</v>
      </c>
    </row>
    <row r="21" spans="1:8" ht="15.75">
      <c r="A21" s="24"/>
      <c r="B21" s="25"/>
      <c r="C21" s="137" t="s">
        <v>26</v>
      </c>
      <c r="D21" s="138"/>
      <c r="E21" s="138"/>
      <c r="F21" s="139"/>
      <c r="G21" s="54"/>
      <c r="H21" s="46">
        <f t="shared" si="1"/>
        <v>0</v>
      </c>
    </row>
    <row r="22" spans="1:8" ht="15.75">
      <c r="A22" s="22"/>
      <c r="B22" s="22"/>
      <c r="C22" s="77" t="s">
        <v>35</v>
      </c>
      <c r="D22" s="83" t="s">
        <v>11</v>
      </c>
      <c r="E22" s="86">
        <v>10</v>
      </c>
      <c r="F22" s="77">
        <v>66</v>
      </c>
      <c r="G22" s="54">
        <f t="shared" si="0"/>
        <v>0.19036631093164119</v>
      </c>
      <c r="H22" s="46">
        <f t="shared" si="1"/>
        <v>660</v>
      </c>
    </row>
    <row r="23" spans="1:8" ht="15.75">
      <c r="A23" s="22"/>
      <c r="B23" s="22"/>
      <c r="C23" s="77" t="s">
        <v>36</v>
      </c>
      <c r="D23" s="83" t="s">
        <v>11</v>
      </c>
      <c r="E23" s="86">
        <v>10</v>
      </c>
      <c r="F23" s="77">
        <v>3</v>
      </c>
      <c r="G23" s="54">
        <f t="shared" si="0"/>
        <v>8.6530141332564169E-3</v>
      </c>
      <c r="H23" s="46">
        <f t="shared" si="1"/>
        <v>30</v>
      </c>
    </row>
    <row r="24" spans="1:8" s="43" customFormat="1" ht="15.75">
      <c r="A24" s="22"/>
      <c r="B24" s="22"/>
      <c r="C24" s="77" t="s">
        <v>94</v>
      </c>
      <c r="D24" s="83" t="s">
        <v>11</v>
      </c>
      <c r="E24" s="86">
        <v>10</v>
      </c>
      <c r="F24" s="77">
        <v>12</v>
      </c>
      <c r="G24" s="54">
        <f t="shared" ref="G24" si="2">H24/$H$5</f>
        <v>3.4612056533025667E-2</v>
      </c>
      <c r="H24" s="46">
        <f t="shared" si="1"/>
        <v>120</v>
      </c>
    </row>
    <row r="25" spans="1:8" ht="15.75">
      <c r="A25" s="22"/>
      <c r="B25" s="22"/>
      <c r="C25" s="77" t="s">
        <v>12</v>
      </c>
      <c r="D25" s="83" t="s">
        <v>11</v>
      </c>
      <c r="E25" s="86">
        <v>10</v>
      </c>
      <c r="F25" s="77">
        <v>264</v>
      </c>
      <c r="G25" s="54">
        <f t="shared" si="0"/>
        <v>0.76146524372656477</v>
      </c>
      <c r="H25" s="46">
        <f t="shared" si="1"/>
        <v>2640</v>
      </c>
    </row>
    <row r="26" spans="1:8" ht="15.75">
      <c r="A26" s="22"/>
      <c r="B26" s="22"/>
      <c r="C26" s="77" t="s">
        <v>13</v>
      </c>
      <c r="D26" s="83" t="s">
        <v>11</v>
      </c>
      <c r="E26" s="86">
        <v>10</v>
      </c>
      <c r="F26" s="77">
        <v>12</v>
      </c>
      <c r="G26" s="54">
        <f t="shared" si="0"/>
        <v>3.4612056533025667E-2</v>
      </c>
      <c r="H26" s="46">
        <f t="shared" si="1"/>
        <v>120</v>
      </c>
    </row>
    <row r="27" spans="1:8" ht="15.75">
      <c r="A27" s="22"/>
      <c r="B27" s="22"/>
      <c r="C27" s="77" t="s">
        <v>37</v>
      </c>
      <c r="D27" s="83" t="s">
        <v>11</v>
      </c>
      <c r="E27" s="86">
        <v>10</v>
      </c>
      <c r="F27" s="77">
        <v>400</v>
      </c>
      <c r="G27" s="54">
        <f t="shared" si="0"/>
        <v>1.1537352177675224</v>
      </c>
      <c r="H27" s="46">
        <f t="shared" si="1"/>
        <v>4000</v>
      </c>
    </row>
    <row r="28" spans="1:8" ht="15.75">
      <c r="A28" s="22"/>
      <c r="B28" s="22"/>
      <c r="C28" s="77" t="s">
        <v>28</v>
      </c>
      <c r="D28" s="83" t="s">
        <v>11</v>
      </c>
      <c r="E28" s="86">
        <v>10</v>
      </c>
      <c r="F28" s="77">
        <v>500</v>
      </c>
      <c r="G28" s="54">
        <f t="shared" si="0"/>
        <v>1.442169022209403</v>
      </c>
      <c r="H28" s="46">
        <f t="shared" si="1"/>
        <v>5000</v>
      </c>
    </row>
    <row r="29" spans="1:8" ht="15.75">
      <c r="A29" s="22"/>
      <c r="B29" s="22"/>
      <c r="C29" s="77" t="s">
        <v>27</v>
      </c>
      <c r="D29" s="83" t="s">
        <v>68</v>
      </c>
      <c r="E29" s="86">
        <v>1</v>
      </c>
      <c r="F29" s="77">
        <v>200</v>
      </c>
      <c r="G29" s="54">
        <f t="shared" si="0"/>
        <v>5.7686760888376119E-2</v>
      </c>
      <c r="H29" s="46">
        <f t="shared" si="1"/>
        <v>200</v>
      </c>
    </row>
    <row r="30" spans="1:8" ht="15.75">
      <c r="A30" s="22"/>
      <c r="B30" s="22"/>
      <c r="C30" s="77" t="s">
        <v>29</v>
      </c>
      <c r="D30" s="83" t="s">
        <v>68</v>
      </c>
      <c r="E30" s="86">
        <v>1</v>
      </c>
      <c r="F30" s="77">
        <v>1600</v>
      </c>
      <c r="G30" s="54">
        <f t="shared" si="0"/>
        <v>0.46149408710700895</v>
      </c>
      <c r="H30" s="46">
        <f t="shared" si="1"/>
        <v>1600</v>
      </c>
    </row>
    <row r="31" spans="1:8" ht="15.75">
      <c r="A31" s="22"/>
      <c r="B31" s="22"/>
      <c r="C31" s="77" t="s">
        <v>32</v>
      </c>
      <c r="D31" s="83" t="s">
        <v>68</v>
      </c>
      <c r="E31" s="86">
        <v>1</v>
      </c>
      <c r="F31" s="77">
        <v>8000</v>
      </c>
      <c r="G31" s="54">
        <f t="shared" si="0"/>
        <v>2.3074704355350448</v>
      </c>
      <c r="H31" s="46">
        <f t="shared" si="1"/>
        <v>8000</v>
      </c>
    </row>
    <row r="32" spans="1:8" ht="15.75">
      <c r="A32" s="22"/>
      <c r="B32" s="22"/>
      <c r="C32" s="77" t="s">
        <v>30</v>
      </c>
      <c r="D32" s="83" t="s">
        <v>68</v>
      </c>
      <c r="E32" s="86">
        <v>1</v>
      </c>
      <c r="F32" s="77">
        <v>50</v>
      </c>
      <c r="G32" s="54">
        <f t="shared" si="0"/>
        <v>1.442169022209403E-2</v>
      </c>
      <c r="H32" s="46">
        <f t="shared" si="1"/>
        <v>50</v>
      </c>
    </row>
    <row r="33" spans="1:8" ht="15.75">
      <c r="A33" s="22"/>
      <c r="B33" s="22"/>
      <c r="C33" s="77" t="s">
        <v>14</v>
      </c>
      <c r="D33" s="83" t="s">
        <v>68</v>
      </c>
      <c r="E33" s="86">
        <v>50</v>
      </c>
      <c r="F33" s="77">
        <v>1</v>
      </c>
      <c r="G33" s="54">
        <f t="shared" si="0"/>
        <v>1.442169022209403E-2</v>
      </c>
      <c r="H33" s="46">
        <f t="shared" si="1"/>
        <v>50</v>
      </c>
    </row>
    <row r="34" spans="1:8" s="43" customFormat="1" ht="15.75">
      <c r="A34" s="22"/>
      <c r="B34" s="22"/>
      <c r="C34" s="77" t="s">
        <v>90</v>
      </c>
      <c r="D34" s="83" t="s">
        <v>68</v>
      </c>
      <c r="E34" s="86">
        <v>1</v>
      </c>
      <c r="F34" s="77">
        <v>300</v>
      </c>
      <c r="G34" s="54">
        <f t="shared" si="0"/>
        <v>8.6530141332564176E-2</v>
      </c>
      <c r="H34" s="46">
        <f t="shared" si="1"/>
        <v>300</v>
      </c>
    </row>
    <row r="35" spans="1:8" s="43" customFormat="1" ht="15.75">
      <c r="A35" s="22"/>
      <c r="B35" s="22"/>
      <c r="C35" s="77" t="s">
        <v>91</v>
      </c>
      <c r="D35" s="83" t="s">
        <v>68</v>
      </c>
      <c r="E35" s="86">
        <v>1</v>
      </c>
      <c r="F35" s="77">
        <v>500</v>
      </c>
      <c r="G35" s="54">
        <f t="shared" si="0"/>
        <v>0.1442169022209403</v>
      </c>
      <c r="H35" s="46">
        <f t="shared" si="1"/>
        <v>500</v>
      </c>
    </row>
    <row r="36" spans="1:8" ht="15.75">
      <c r="A36" s="22"/>
      <c r="B36" s="22"/>
      <c r="C36" s="77" t="s">
        <v>31</v>
      </c>
      <c r="D36" s="83"/>
      <c r="E36" s="86">
        <v>1</v>
      </c>
      <c r="F36" s="77">
        <v>500</v>
      </c>
      <c r="G36" s="54">
        <f t="shared" si="0"/>
        <v>0.1442169022209403</v>
      </c>
      <c r="H36" s="46">
        <f t="shared" si="1"/>
        <v>500</v>
      </c>
    </row>
    <row r="37" spans="1:8" ht="15.75">
      <c r="A37" s="22"/>
      <c r="B37" s="22"/>
      <c r="C37" s="24" t="s">
        <v>33</v>
      </c>
      <c r="D37" s="22"/>
      <c r="E37" s="22"/>
      <c r="F37" s="22"/>
      <c r="G37" s="55">
        <f>SUM(G16:G36)</f>
        <v>8.0184597634842802</v>
      </c>
      <c r="H37" s="18">
        <f>SUM(H16:H36)</f>
        <v>27800</v>
      </c>
    </row>
    <row r="38" spans="1:8" ht="15.75">
      <c r="A38" s="22"/>
      <c r="B38" s="22"/>
      <c r="C38" s="22"/>
      <c r="D38" s="22"/>
      <c r="E38" s="22"/>
      <c r="F38" s="22"/>
      <c r="G38" s="22"/>
      <c r="H38" s="19"/>
    </row>
    <row r="39" spans="1:8" ht="15.75">
      <c r="A39" s="22"/>
      <c r="B39" s="26" t="s">
        <v>34</v>
      </c>
      <c r="C39" s="22"/>
      <c r="D39" s="22"/>
      <c r="E39" s="22"/>
      <c r="F39" s="22"/>
      <c r="G39" s="22"/>
      <c r="H39" s="24"/>
    </row>
    <row r="40" spans="1:8" ht="15.75">
      <c r="A40" s="22"/>
      <c r="B40" s="22"/>
      <c r="C40" s="77" t="s">
        <v>80</v>
      </c>
      <c r="D40" s="77" t="s">
        <v>87</v>
      </c>
      <c r="E40" s="87">
        <v>4</v>
      </c>
      <c r="F40" s="88">
        <v>4618</v>
      </c>
      <c r="G40" s="57">
        <f>H40/$H$5</f>
        <v>5.3279492356504186</v>
      </c>
      <c r="H40" s="58">
        <f>F40*E40</f>
        <v>18472</v>
      </c>
    </row>
    <row r="41" spans="1:8" ht="15.75">
      <c r="A41" s="22"/>
      <c r="B41" s="22"/>
      <c r="C41" s="77" t="s">
        <v>81</v>
      </c>
      <c r="D41" s="77" t="s">
        <v>87</v>
      </c>
      <c r="E41" s="87">
        <v>5</v>
      </c>
      <c r="F41" s="88">
        <v>4618</v>
      </c>
      <c r="G41" s="57">
        <f t="shared" ref="G41:G43" si="3">H41/$H$5</f>
        <v>6.6599365445630232</v>
      </c>
      <c r="H41" s="58">
        <f t="shared" ref="H41:H43" si="4">F41*E41</f>
        <v>23090</v>
      </c>
    </row>
    <row r="42" spans="1:8" s="43" customFormat="1" ht="15.75">
      <c r="A42" s="22"/>
      <c r="B42" s="22"/>
      <c r="C42" s="77" t="s">
        <v>84</v>
      </c>
      <c r="D42" s="77" t="s">
        <v>83</v>
      </c>
      <c r="E42" s="87">
        <v>1.8</v>
      </c>
      <c r="F42" s="88">
        <v>925</v>
      </c>
      <c r="G42" s="57">
        <f t="shared" ref="G42" si="5">H42/$H$5</f>
        <v>0.48024228439573119</v>
      </c>
      <c r="H42" s="58">
        <f t="shared" ref="H42" si="6">F42*E42</f>
        <v>1665</v>
      </c>
    </row>
    <row r="43" spans="1:8" ht="15.75">
      <c r="A43" s="22"/>
      <c r="B43" s="22"/>
      <c r="C43" s="77" t="s">
        <v>85</v>
      </c>
      <c r="D43" s="77" t="s">
        <v>83</v>
      </c>
      <c r="E43" s="87">
        <v>2.2000000000000002</v>
      </c>
      <c r="F43" s="88">
        <v>925</v>
      </c>
      <c r="G43" s="57">
        <f t="shared" si="3"/>
        <v>0.58696279203922708</v>
      </c>
      <c r="H43" s="58">
        <f t="shared" si="4"/>
        <v>2035.0000000000002</v>
      </c>
    </row>
    <row r="44" spans="1:8" ht="15.75">
      <c r="A44" s="22"/>
      <c r="B44" s="43"/>
      <c r="C44" s="26" t="s">
        <v>38</v>
      </c>
      <c r="D44" s="22"/>
      <c r="E44" s="22"/>
      <c r="F44" s="22"/>
      <c r="G44" s="59">
        <f>SUM(G40:G43)</f>
        <v>13.0550908566484</v>
      </c>
      <c r="H44" s="18">
        <f>SUM(H40:H43)</f>
        <v>45262</v>
      </c>
    </row>
    <row r="45" spans="1:8" ht="15.75">
      <c r="A45" s="22"/>
      <c r="B45" s="23" t="s">
        <v>17</v>
      </c>
      <c r="C45" s="22"/>
      <c r="D45" s="22"/>
      <c r="E45" s="22"/>
      <c r="F45" s="22"/>
      <c r="G45" s="59">
        <f>G44-G37</f>
        <v>5.0366310931641198</v>
      </c>
      <c r="H45" s="18">
        <f>H44-H37</f>
        <v>17462</v>
      </c>
    </row>
  </sheetData>
  <sheetProtection sheet="1" objects="1" scenarios="1"/>
  <mergeCells count="9">
    <mergeCell ref="C4:H4"/>
    <mergeCell ref="C6:H6"/>
    <mergeCell ref="C7:H7"/>
    <mergeCell ref="C8:H8"/>
    <mergeCell ref="C21:F21"/>
    <mergeCell ref="C9:H9"/>
    <mergeCell ref="C10:H10"/>
    <mergeCell ref="C11:H11"/>
    <mergeCell ref="C5:G5"/>
  </mergeCells>
  <pageMargins left="0.7" right="0.7"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H45"/>
  <sheetViews>
    <sheetView workbookViewId="0"/>
  </sheetViews>
  <sheetFormatPr defaultColWidth="8.85546875" defaultRowHeight="15"/>
  <cols>
    <col min="1" max="2" width="3" style="43" customWidth="1"/>
    <col min="3" max="3" width="26.42578125" style="43" customWidth="1"/>
    <col min="4" max="4" width="11.140625" style="43" customWidth="1"/>
    <col min="5" max="5" width="8.28515625" style="43" customWidth="1"/>
    <col min="6" max="6" width="11" style="43" customWidth="1"/>
    <col min="7" max="7" width="12.42578125" style="43" customWidth="1"/>
    <col min="8" max="8" width="14.42578125" style="43" customWidth="1"/>
    <col min="9" max="16384" width="8.85546875" style="43"/>
  </cols>
  <sheetData>
    <row r="1" spans="1:8" ht="18">
      <c r="A1" s="15" t="s">
        <v>95</v>
      </c>
      <c r="B1" s="22"/>
      <c r="C1" s="22"/>
      <c r="D1" s="22"/>
      <c r="E1" s="22"/>
      <c r="F1" s="22"/>
      <c r="G1" s="22"/>
      <c r="H1" s="22"/>
    </row>
    <row r="2" spans="1:8" ht="15.75">
      <c r="B2" s="21" t="s">
        <v>21</v>
      </c>
      <c r="C2" s="20"/>
      <c r="D2" s="21">
        <f>'Start-up Costs'!F5</f>
        <v>2013</v>
      </c>
      <c r="E2" s="20"/>
      <c r="F2" s="20"/>
      <c r="G2" s="20"/>
      <c r="H2" s="20"/>
    </row>
    <row r="3" spans="1:8" ht="16.5" thickBot="1">
      <c r="B3" s="21"/>
      <c r="C3" s="20"/>
      <c r="D3" s="21"/>
      <c r="E3" s="20"/>
      <c r="F3" s="20"/>
      <c r="G3" s="20"/>
      <c r="H3" s="20"/>
    </row>
    <row r="4" spans="1:8" ht="16.5" thickBot="1">
      <c r="A4" s="20"/>
      <c r="B4" s="20"/>
      <c r="C4" s="129" t="str">
        <f>'Start-up Costs'!B7</f>
        <v>Assumptions:</v>
      </c>
      <c r="D4" s="130"/>
      <c r="E4" s="130"/>
      <c r="F4" s="130"/>
      <c r="G4" s="130"/>
      <c r="H4" s="131"/>
    </row>
    <row r="5" spans="1:8" ht="15.75">
      <c r="A5" s="20"/>
      <c r="B5" s="20"/>
      <c r="C5" s="135" t="s">
        <v>65</v>
      </c>
      <c r="D5" s="136"/>
      <c r="E5" s="136"/>
      <c r="F5" s="136"/>
      <c r="G5" s="136"/>
      <c r="H5" s="56">
        <f>'Start-up Costs'!I8</f>
        <v>3467</v>
      </c>
    </row>
    <row r="6" spans="1:8" ht="15.75">
      <c r="A6" s="20"/>
      <c r="B6" s="20"/>
      <c r="C6" s="132" t="str">
        <f>IF('Start-up Costs'!B9=0," ",'Start-up Costs'!B9)</f>
        <v>One planted acre</v>
      </c>
      <c r="D6" s="133"/>
      <c r="E6" s="133"/>
      <c r="F6" s="133"/>
      <c r="G6" s="133"/>
      <c r="H6" s="134"/>
    </row>
    <row r="7" spans="1:8" ht="15.75">
      <c r="A7" s="20"/>
      <c r="B7" s="20"/>
      <c r="C7" s="128" t="str">
        <f>IF('Start-up Costs'!B10=0," ",'Start-up Costs'!B10)</f>
        <v>Drip irrigation system</v>
      </c>
      <c r="D7" s="128"/>
      <c r="E7" s="128"/>
      <c r="F7" s="128"/>
      <c r="G7" s="128"/>
      <c r="H7" s="128"/>
    </row>
    <row r="8" spans="1:8" ht="15.75">
      <c r="A8" s="20"/>
      <c r="B8" s="20"/>
      <c r="C8" s="128" t="str">
        <f>IF('Start-up Costs'!B11=0," ",'Start-up Costs'!B11)</f>
        <v>Organic system</v>
      </c>
      <c r="D8" s="128"/>
      <c r="E8" s="128"/>
      <c r="F8" s="128"/>
      <c r="G8" s="128"/>
      <c r="H8" s="128"/>
    </row>
    <row r="9" spans="1:8" ht="15.75">
      <c r="A9" s="20"/>
      <c r="B9" s="20"/>
      <c r="C9" s="128" t="str">
        <f>IF('Start-up Costs'!B12=0," ",'Start-up Costs'!B12)</f>
        <v>Plant spacing - 2.5 foot spacing, 5 foot centers</v>
      </c>
      <c r="D9" s="128"/>
      <c r="E9" s="128"/>
      <c r="F9" s="128"/>
      <c r="G9" s="128"/>
      <c r="H9" s="128"/>
    </row>
    <row r="10" spans="1:8" ht="15.75">
      <c r="A10" s="20"/>
      <c r="B10" s="20"/>
      <c r="C10" s="128" t="str">
        <f>IF('Start-up Costs'!B13=0," ",'Start-up Costs'!B13)</f>
        <v xml:space="preserve">Plant loss first year - 70 plants </v>
      </c>
      <c r="D10" s="128"/>
      <c r="E10" s="128"/>
      <c r="F10" s="128"/>
      <c r="G10" s="128"/>
      <c r="H10" s="128"/>
    </row>
    <row r="11" spans="1:8" ht="15.75">
      <c r="A11" s="20"/>
      <c r="B11" s="20"/>
      <c r="C11" s="128" t="str">
        <f>IF('Start-up Costs'!B14=0," ",'Start-up Costs'!B14)</f>
        <v xml:space="preserve"> </v>
      </c>
      <c r="D11" s="128"/>
      <c r="E11" s="128"/>
      <c r="F11" s="128"/>
      <c r="G11" s="128"/>
      <c r="H11" s="128"/>
    </row>
    <row r="12" spans="1:8" ht="15.75">
      <c r="A12" s="20"/>
      <c r="B12" s="20"/>
      <c r="C12" s="24"/>
      <c r="D12" s="24"/>
      <c r="E12" s="24"/>
      <c r="F12" s="24"/>
      <c r="G12" s="24"/>
      <c r="H12" s="24"/>
    </row>
    <row r="13" spans="1:8" ht="16.5" thickBot="1">
      <c r="A13" s="22"/>
      <c r="B13" s="26" t="s">
        <v>39</v>
      </c>
      <c r="C13" s="22"/>
      <c r="D13" s="22"/>
      <c r="E13" s="22"/>
      <c r="F13" s="22"/>
      <c r="G13" s="22"/>
      <c r="H13" s="22"/>
    </row>
    <row r="14" spans="1:8" ht="15.75">
      <c r="A14" s="16"/>
      <c r="B14" s="17"/>
      <c r="C14" s="47"/>
      <c r="D14" s="49"/>
      <c r="E14" s="51" t="s">
        <v>8</v>
      </c>
      <c r="F14" s="51" t="s">
        <v>66</v>
      </c>
      <c r="G14" s="51" t="s">
        <v>63</v>
      </c>
      <c r="H14" s="52" t="s">
        <v>18</v>
      </c>
    </row>
    <row r="15" spans="1:8" ht="16.5" thickBot="1">
      <c r="A15" s="24"/>
      <c r="B15" s="17"/>
      <c r="C15" s="48" t="s">
        <v>10</v>
      </c>
      <c r="D15" s="50" t="s">
        <v>9</v>
      </c>
      <c r="E15" s="50" t="s">
        <v>2</v>
      </c>
      <c r="F15" s="50" t="s">
        <v>67</v>
      </c>
      <c r="G15" s="50" t="s">
        <v>64</v>
      </c>
      <c r="H15" s="53" t="s">
        <v>2</v>
      </c>
    </row>
    <row r="16" spans="1:8" ht="15.75">
      <c r="A16" s="24"/>
      <c r="B16" s="25"/>
      <c r="C16" s="79" t="s">
        <v>22</v>
      </c>
      <c r="D16" s="80" t="s">
        <v>68</v>
      </c>
      <c r="E16" s="81">
        <v>1</v>
      </c>
      <c r="F16" s="81">
        <v>4320</v>
      </c>
      <c r="G16" s="54">
        <f>H16/$H$5</f>
        <v>1.2460340351889241</v>
      </c>
      <c r="H16" s="46">
        <f>E16*F16</f>
        <v>4320</v>
      </c>
    </row>
    <row r="17" spans="1:8" ht="15.75">
      <c r="A17" s="24"/>
      <c r="B17" s="25"/>
      <c r="C17" s="82" t="s">
        <v>23</v>
      </c>
      <c r="D17" s="83" t="s">
        <v>68</v>
      </c>
      <c r="E17" s="84">
        <v>1</v>
      </c>
      <c r="F17" s="84">
        <v>300</v>
      </c>
      <c r="G17" s="54">
        <f t="shared" ref="G17:G36" si="0">H17/$H$5</f>
        <v>8.6530141332564176E-2</v>
      </c>
      <c r="H17" s="46">
        <f t="shared" ref="H17:H36" si="1">E17*F17</f>
        <v>300</v>
      </c>
    </row>
    <row r="18" spans="1:8" ht="15.75">
      <c r="A18" s="24"/>
      <c r="B18" s="25"/>
      <c r="C18" s="82" t="s">
        <v>15</v>
      </c>
      <c r="D18" s="83" t="s">
        <v>16</v>
      </c>
      <c r="E18" s="84">
        <v>2</v>
      </c>
      <c r="F18" s="84">
        <v>25</v>
      </c>
      <c r="G18" s="54">
        <f t="shared" si="0"/>
        <v>1.442169022209403E-2</v>
      </c>
      <c r="H18" s="46">
        <f t="shared" si="1"/>
        <v>50</v>
      </c>
    </row>
    <row r="19" spans="1:8" ht="15.75">
      <c r="A19" s="24"/>
      <c r="B19" s="25"/>
      <c r="C19" s="82" t="s">
        <v>24</v>
      </c>
      <c r="D19" s="83" t="s">
        <v>68</v>
      </c>
      <c r="E19" s="84">
        <v>1</v>
      </c>
      <c r="F19" s="84">
        <v>0</v>
      </c>
      <c r="G19" s="54">
        <f t="shared" si="0"/>
        <v>0</v>
      </c>
      <c r="H19" s="46">
        <f t="shared" si="1"/>
        <v>0</v>
      </c>
    </row>
    <row r="20" spans="1:8" ht="15.75">
      <c r="A20" s="24"/>
      <c r="B20" s="25"/>
      <c r="C20" s="82" t="s">
        <v>25</v>
      </c>
      <c r="D20" s="83" t="s">
        <v>68</v>
      </c>
      <c r="E20" s="84">
        <v>1</v>
      </c>
      <c r="F20" s="84">
        <v>800</v>
      </c>
      <c r="G20" s="54">
        <f t="shared" si="0"/>
        <v>0.23074704355350448</v>
      </c>
      <c r="H20" s="46">
        <f t="shared" si="1"/>
        <v>800</v>
      </c>
    </row>
    <row r="21" spans="1:8" ht="15.75">
      <c r="A21" s="24"/>
      <c r="B21" s="25"/>
      <c r="C21" s="137" t="s">
        <v>26</v>
      </c>
      <c r="D21" s="138"/>
      <c r="E21" s="138"/>
      <c r="F21" s="139"/>
      <c r="G21" s="54"/>
      <c r="H21" s="46">
        <f t="shared" si="1"/>
        <v>0</v>
      </c>
    </row>
    <row r="22" spans="1:8" ht="15.75">
      <c r="A22" s="22"/>
      <c r="B22" s="22"/>
      <c r="C22" s="77" t="s">
        <v>35</v>
      </c>
      <c r="D22" s="83" t="s">
        <v>11</v>
      </c>
      <c r="E22" s="86">
        <v>10</v>
      </c>
      <c r="F22" s="77">
        <v>66</v>
      </c>
      <c r="G22" s="54">
        <f t="shared" si="0"/>
        <v>0.19036631093164119</v>
      </c>
      <c r="H22" s="46">
        <f t="shared" si="1"/>
        <v>660</v>
      </c>
    </row>
    <row r="23" spans="1:8" ht="15.75">
      <c r="A23" s="22"/>
      <c r="B23" s="22"/>
      <c r="C23" s="77" t="s">
        <v>36</v>
      </c>
      <c r="D23" s="83" t="s">
        <v>11</v>
      </c>
      <c r="E23" s="86">
        <v>10</v>
      </c>
      <c r="F23" s="77">
        <v>3</v>
      </c>
      <c r="G23" s="54">
        <f t="shared" si="0"/>
        <v>8.6530141332564169E-3</v>
      </c>
      <c r="H23" s="46">
        <f t="shared" si="1"/>
        <v>30</v>
      </c>
    </row>
    <row r="24" spans="1:8" ht="15.75">
      <c r="A24" s="22"/>
      <c r="B24" s="22"/>
      <c r="C24" s="77" t="s">
        <v>94</v>
      </c>
      <c r="D24" s="83" t="s">
        <v>11</v>
      </c>
      <c r="E24" s="86">
        <v>10</v>
      </c>
      <c r="F24" s="77">
        <v>12</v>
      </c>
      <c r="G24" s="54">
        <f t="shared" si="0"/>
        <v>3.4612056533025667E-2</v>
      </c>
      <c r="H24" s="46">
        <f t="shared" si="1"/>
        <v>120</v>
      </c>
    </row>
    <row r="25" spans="1:8" ht="15.75">
      <c r="A25" s="22"/>
      <c r="B25" s="22"/>
      <c r="C25" s="77" t="s">
        <v>12</v>
      </c>
      <c r="D25" s="83" t="s">
        <v>11</v>
      </c>
      <c r="E25" s="86">
        <v>10</v>
      </c>
      <c r="F25" s="77">
        <v>396</v>
      </c>
      <c r="G25" s="54">
        <f t="shared" si="0"/>
        <v>1.142197865589847</v>
      </c>
      <c r="H25" s="46">
        <f t="shared" si="1"/>
        <v>3960</v>
      </c>
    </row>
    <row r="26" spans="1:8" ht="15.75">
      <c r="A26" s="22"/>
      <c r="B26" s="22"/>
      <c r="C26" s="77" t="s">
        <v>13</v>
      </c>
      <c r="D26" s="83" t="s">
        <v>11</v>
      </c>
      <c r="E26" s="86">
        <v>10</v>
      </c>
      <c r="F26" s="77">
        <v>17</v>
      </c>
      <c r="G26" s="54">
        <f t="shared" si="0"/>
        <v>4.9033746755119699E-2</v>
      </c>
      <c r="H26" s="46">
        <f t="shared" si="1"/>
        <v>170</v>
      </c>
    </row>
    <row r="27" spans="1:8" ht="15.75">
      <c r="A27" s="22"/>
      <c r="B27" s="22"/>
      <c r="C27" s="77" t="s">
        <v>37</v>
      </c>
      <c r="D27" s="83" t="s">
        <v>11</v>
      </c>
      <c r="E27" s="86">
        <v>10</v>
      </c>
      <c r="F27" s="77">
        <v>600</v>
      </c>
      <c r="G27" s="54">
        <f t="shared" si="0"/>
        <v>1.7306028266512836</v>
      </c>
      <c r="H27" s="46">
        <f t="shared" si="1"/>
        <v>6000</v>
      </c>
    </row>
    <row r="28" spans="1:8" ht="15.75">
      <c r="A28" s="22"/>
      <c r="B28" s="22"/>
      <c r="C28" s="77" t="s">
        <v>28</v>
      </c>
      <c r="D28" s="83" t="s">
        <v>11</v>
      </c>
      <c r="E28" s="86">
        <v>10</v>
      </c>
      <c r="F28" s="77">
        <v>500</v>
      </c>
      <c r="G28" s="54">
        <f t="shared" si="0"/>
        <v>1.442169022209403</v>
      </c>
      <c r="H28" s="46">
        <f t="shared" si="1"/>
        <v>5000</v>
      </c>
    </row>
    <row r="29" spans="1:8" ht="15.75">
      <c r="A29" s="22"/>
      <c r="B29" s="22"/>
      <c r="C29" s="77" t="s">
        <v>27</v>
      </c>
      <c r="D29" s="83" t="s">
        <v>68</v>
      </c>
      <c r="E29" s="86">
        <v>1</v>
      </c>
      <c r="F29" s="77">
        <v>200</v>
      </c>
      <c r="G29" s="54">
        <f t="shared" si="0"/>
        <v>5.7686760888376119E-2</v>
      </c>
      <c r="H29" s="46">
        <f t="shared" si="1"/>
        <v>200</v>
      </c>
    </row>
    <row r="30" spans="1:8" ht="15.75">
      <c r="A30" s="22"/>
      <c r="B30" s="22"/>
      <c r="C30" s="77" t="s">
        <v>29</v>
      </c>
      <c r="D30" s="83" t="s">
        <v>68</v>
      </c>
      <c r="E30" s="86">
        <v>1</v>
      </c>
      <c r="F30" s="77">
        <v>2400</v>
      </c>
      <c r="G30" s="54">
        <f t="shared" si="0"/>
        <v>0.6922411306605134</v>
      </c>
      <c r="H30" s="46">
        <f t="shared" si="1"/>
        <v>2400</v>
      </c>
    </row>
    <row r="31" spans="1:8" ht="15.75">
      <c r="A31" s="22"/>
      <c r="B31" s="22"/>
      <c r="C31" s="77" t="s">
        <v>32</v>
      </c>
      <c r="D31" s="83" t="s">
        <v>68</v>
      </c>
      <c r="E31" s="86">
        <v>1</v>
      </c>
      <c r="F31" s="77">
        <v>12000</v>
      </c>
      <c r="G31" s="54">
        <f t="shared" si="0"/>
        <v>3.4612056533025672</v>
      </c>
      <c r="H31" s="46">
        <f t="shared" si="1"/>
        <v>12000</v>
      </c>
    </row>
    <row r="32" spans="1:8" ht="15.75">
      <c r="A32" s="22"/>
      <c r="B32" s="22"/>
      <c r="C32" s="77" t="s">
        <v>30</v>
      </c>
      <c r="D32" s="83" t="s">
        <v>68</v>
      </c>
      <c r="E32" s="86">
        <v>1</v>
      </c>
      <c r="F32" s="77">
        <v>50</v>
      </c>
      <c r="G32" s="54">
        <f t="shared" si="0"/>
        <v>1.442169022209403E-2</v>
      </c>
      <c r="H32" s="46">
        <f t="shared" si="1"/>
        <v>50</v>
      </c>
    </row>
    <row r="33" spans="1:8" ht="15.75">
      <c r="A33" s="22"/>
      <c r="B33" s="22"/>
      <c r="C33" s="77" t="s">
        <v>14</v>
      </c>
      <c r="D33" s="83" t="s">
        <v>68</v>
      </c>
      <c r="E33" s="86">
        <v>1</v>
      </c>
      <c r="F33" s="77">
        <v>50</v>
      </c>
      <c r="G33" s="54">
        <f t="shared" si="0"/>
        <v>1.442169022209403E-2</v>
      </c>
      <c r="H33" s="46">
        <f t="shared" si="1"/>
        <v>50</v>
      </c>
    </row>
    <row r="34" spans="1:8" ht="15.75">
      <c r="A34" s="22"/>
      <c r="B34" s="22"/>
      <c r="C34" s="77" t="s">
        <v>90</v>
      </c>
      <c r="D34" s="83" t="s">
        <v>68</v>
      </c>
      <c r="E34" s="86">
        <v>1</v>
      </c>
      <c r="F34" s="77">
        <v>300</v>
      </c>
      <c r="G34" s="54">
        <f t="shared" si="0"/>
        <v>8.6530141332564176E-2</v>
      </c>
      <c r="H34" s="46">
        <f t="shared" si="1"/>
        <v>300</v>
      </c>
    </row>
    <row r="35" spans="1:8" ht="15.75">
      <c r="A35" s="22"/>
      <c r="B35" s="22"/>
      <c r="C35" s="77" t="s">
        <v>91</v>
      </c>
      <c r="D35" s="83" t="s">
        <v>68</v>
      </c>
      <c r="E35" s="86">
        <v>1</v>
      </c>
      <c r="F35" s="77">
        <v>500</v>
      </c>
      <c r="G35" s="54">
        <f t="shared" si="0"/>
        <v>0.1442169022209403</v>
      </c>
      <c r="H35" s="46">
        <f t="shared" si="1"/>
        <v>500</v>
      </c>
    </row>
    <row r="36" spans="1:8" ht="15.75">
      <c r="A36" s="22"/>
      <c r="B36" s="22"/>
      <c r="C36" s="77" t="s">
        <v>31</v>
      </c>
      <c r="D36" s="83" t="s">
        <v>68</v>
      </c>
      <c r="E36" s="86">
        <v>1</v>
      </c>
      <c r="F36" s="77">
        <v>500</v>
      </c>
      <c r="G36" s="54">
        <f t="shared" si="0"/>
        <v>0.1442169022209403</v>
      </c>
      <c r="H36" s="46">
        <f t="shared" si="1"/>
        <v>500</v>
      </c>
    </row>
    <row r="37" spans="1:8" ht="15.75">
      <c r="A37" s="22"/>
      <c r="B37" s="22"/>
      <c r="C37" s="24" t="s">
        <v>33</v>
      </c>
      <c r="D37" s="22"/>
      <c r="E37" s="22"/>
      <c r="F37" s="22"/>
      <c r="G37" s="55">
        <f>SUM(G16:G36)</f>
        <v>10.79030862417075</v>
      </c>
      <c r="H37" s="18">
        <f>SUM(H16:H36)</f>
        <v>37410</v>
      </c>
    </row>
    <row r="38" spans="1:8" ht="15.75">
      <c r="A38" s="22"/>
      <c r="B38" s="22"/>
      <c r="C38" s="22"/>
      <c r="D38" s="22"/>
      <c r="E38" s="22"/>
      <c r="F38" s="22"/>
      <c r="G38" s="22"/>
      <c r="H38" s="19"/>
    </row>
    <row r="39" spans="1:8" ht="15.75">
      <c r="A39" s="22"/>
      <c r="B39" s="26" t="s">
        <v>34</v>
      </c>
      <c r="C39" s="22"/>
      <c r="D39" s="22"/>
      <c r="E39" s="22"/>
      <c r="F39" s="22"/>
      <c r="G39" s="22"/>
      <c r="H39" s="24"/>
    </row>
    <row r="40" spans="1:8" ht="15.75">
      <c r="A40" s="22"/>
      <c r="B40" s="22"/>
      <c r="C40" s="77" t="s">
        <v>80</v>
      </c>
      <c r="D40" s="77" t="s">
        <v>87</v>
      </c>
      <c r="E40" s="87">
        <v>4</v>
      </c>
      <c r="F40" s="88">
        <v>6926</v>
      </c>
      <c r="G40" s="57">
        <f>H40/$H$5</f>
        <v>7.9907701182578599</v>
      </c>
      <c r="H40" s="58">
        <f>F40*E40</f>
        <v>27704</v>
      </c>
    </row>
    <row r="41" spans="1:8" ht="15.75">
      <c r="A41" s="22"/>
      <c r="B41" s="22"/>
      <c r="C41" s="77" t="s">
        <v>81</v>
      </c>
      <c r="D41" s="77" t="s">
        <v>87</v>
      </c>
      <c r="E41" s="87">
        <v>5</v>
      </c>
      <c r="F41" s="88">
        <v>6926</v>
      </c>
      <c r="G41" s="57">
        <f t="shared" ref="G41:G43" si="2">H41/$H$5</f>
        <v>9.988462647822324</v>
      </c>
      <c r="H41" s="58">
        <f t="shared" ref="H41:H43" si="3">F41*E41</f>
        <v>34630</v>
      </c>
    </row>
    <row r="42" spans="1:8" ht="15.75">
      <c r="A42" s="22"/>
      <c r="B42" s="22"/>
      <c r="C42" s="77" t="s">
        <v>84</v>
      </c>
      <c r="D42" s="77" t="s">
        <v>83</v>
      </c>
      <c r="E42" s="87">
        <v>1.8</v>
      </c>
      <c r="F42" s="88">
        <v>1387</v>
      </c>
      <c r="G42" s="57">
        <f t="shared" si="2"/>
        <v>0.72010383616959905</v>
      </c>
      <c r="H42" s="58">
        <f t="shared" si="3"/>
        <v>2496.6</v>
      </c>
    </row>
    <row r="43" spans="1:8" ht="15.75">
      <c r="A43" s="22"/>
      <c r="B43" s="22"/>
      <c r="C43" s="77" t="s">
        <v>85</v>
      </c>
      <c r="D43" s="77" t="s">
        <v>83</v>
      </c>
      <c r="E43" s="87">
        <v>2.2000000000000002</v>
      </c>
      <c r="F43" s="88">
        <v>1387</v>
      </c>
      <c r="G43" s="57">
        <f t="shared" si="2"/>
        <v>0.88012691087395445</v>
      </c>
      <c r="H43" s="58">
        <f t="shared" si="3"/>
        <v>3051.4</v>
      </c>
    </row>
    <row r="44" spans="1:8" ht="15.75">
      <c r="A44" s="22"/>
      <c r="C44" s="26" t="s">
        <v>38</v>
      </c>
      <c r="D44" s="22"/>
      <c r="E44" s="22"/>
      <c r="F44" s="22"/>
      <c r="G44" s="59">
        <f>SUM(G40:G43)</f>
        <v>19.579463513123738</v>
      </c>
      <c r="H44" s="18">
        <f>SUM(H40:H43)</f>
        <v>67882</v>
      </c>
    </row>
    <row r="45" spans="1:8" ht="15.75">
      <c r="A45" s="22"/>
      <c r="B45" s="23" t="s">
        <v>17</v>
      </c>
      <c r="C45" s="22"/>
      <c r="D45" s="22"/>
      <c r="E45" s="22"/>
      <c r="F45" s="22"/>
      <c r="G45" s="59">
        <f>G44-G37</f>
        <v>8.7891548889529876</v>
      </c>
      <c r="H45" s="18">
        <f>H44-H37</f>
        <v>30472</v>
      </c>
    </row>
  </sheetData>
  <sheetProtection sheet="1" objects="1" scenarios="1"/>
  <mergeCells count="9">
    <mergeCell ref="C10:H10"/>
    <mergeCell ref="C11:H11"/>
    <mergeCell ref="C21:F21"/>
    <mergeCell ref="C4:H4"/>
    <mergeCell ref="C5:G5"/>
    <mergeCell ref="C6:H6"/>
    <mergeCell ref="C7:H7"/>
    <mergeCell ref="C8:H8"/>
    <mergeCell ref="C9:H9"/>
  </mergeCells>
  <pageMargins left="0.7" right="0.7"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H45"/>
  <sheetViews>
    <sheetView workbookViewId="0"/>
  </sheetViews>
  <sheetFormatPr defaultColWidth="8.85546875" defaultRowHeight="15"/>
  <cols>
    <col min="1" max="2" width="3" style="43" customWidth="1"/>
    <col min="3" max="3" width="26.42578125" style="43" customWidth="1"/>
    <col min="4" max="4" width="11.140625" style="43" customWidth="1"/>
    <col min="5" max="5" width="8.28515625" style="43" customWidth="1"/>
    <col min="6" max="6" width="11" style="43" customWidth="1"/>
    <col min="7" max="7" width="12.42578125" style="43" customWidth="1"/>
    <col min="8" max="8" width="14.42578125" style="43" customWidth="1"/>
    <col min="9" max="16384" width="8.85546875" style="43"/>
  </cols>
  <sheetData>
    <row r="1" spans="1:8" ht="18">
      <c r="A1" s="15" t="s">
        <v>96</v>
      </c>
      <c r="B1" s="22"/>
      <c r="C1" s="22"/>
      <c r="D1" s="22"/>
      <c r="E1" s="22"/>
      <c r="F1" s="22"/>
      <c r="G1" s="22"/>
      <c r="H1" s="22"/>
    </row>
    <row r="2" spans="1:8" ht="15.75">
      <c r="B2" s="21" t="s">
        <v>21</v>
      </c>
      <c r="C2" s="20"/>
      <c r="D2" s="21">
        <f>'Start-up Costs'!F5</f>
        <v>2013</v>
      </c>
      <c r="E2" s="20"/>
      <c r="F2" s="20"/>
      <c r="G2" s="20"/>
      <c r="H2" s="20"/>
    </row>
    <row r="3" spans="1:8" ht="16.5" thickBot="1">
      <c r="B3" s="21"/>
      <c r="C3" s="20"/>
      <c r="D3" s="21"/>
      <c r="E3" s="20"/>
      <c r="F3" s="20"/>
      <c r="G3" s="20"/>
      <c r="H3" s="20"/>
    </row>
    <row r="4" spans="1:8" ht="16.5" thickBot="1">
      <c r="A4" s="20"/>
      <c r="B4" s="20"/>
      <c r="C4" s="129" t="str">
        <f>'Start-up Costs'!B7</f>
        <v>Assumptions:</v>
      </c>
      <c r="D4" s="130"/>
      <c r="E4" s="130"/>
      <c r="F4" s="130"/>
      <c r="G4" s="130"/>
      <c r="H4" s="131"/>
    </row>
    <row r="5" spans="1:8" ht="15.75">
      <c r="A5" s="20"/>
      <c r="B5" s="20"/>
      <c r="C5" s="135" t="s">
        <v>65</v>
      </c>
      <c r="D5" s="136"/>
      <c r="E5" s="136"/>
      <c r="F5" s="136"/>
      <c r="G5" s="136"/>
      <c r="H5" s="56">
        <f>'Start-up Costs'!I8</f>
        <v>3467</v>
      </c>
    </row>
    <row r="6" spans="1:8" ht="15.75">
      <c r="A6" s="20"/>
      <c r="B6" s="20"/>
      <c r="C6" s="132" t="str">
        <f>IF('Start-up Costs'!B9=0," ",'Start-up Costs'!B9)</f>
        <v>One planted acre</v>
      </c>
      <c r="D6" s="133"/>
      <c r="E6" s="133"/>
      <c r="F6" s="133"/>
      <c r="G6" s="133"/>
      <c r="H6" s="134"/>
    </row>
    <row r="7" spans="1:8" ht="15.75">
      <c r="A7" s="20"/>
      <c r="B7" s="20"/>
      <c r="C7" s="128" t="str">
        <f>IF('Start-up Costs'!B10=0," ",'Start-up Costs'!B10)</f>
        <v>Drip irrigation system</v>
      </c>
      <c r="D7" s="128"/>
      <c r="E7" s="128"/>
      <c r="F7" s="128"/>
      <c r="G7" s="128"/>
      <c r="H7" s="128"/>
    </row>
    <row r="8" spans="1:8" ht="15.75">
      <c r="A8" s="20"/>
      <c r="B8" s="20"/>
      <c r="C8" s="128" t="str">
        <f>IF('Start-up Costs'!B11=0," ",'Start-up Costs'!B11)</f>
        <v>Organic system</v>
      </c>
      <c r="D8" s="128"/>
      <c r="E8" s="128"/>
      <c r="F8" s="128"/>
      <c r="G8" s="128"/>
      <c r="H8" s="128"/>
    </row>
    <row r="9" spans="1:8" ht="15.75">
      <c r="A9" s="20"/>
      <c r="B9" s="20"/>
      <c r="C9" s="128" t="str">
        <f>IF('Start-up Costs'!B12=0," ",'Start-up Costs'!B12)</f>
        <v>Plant spacing - 2.5 foot spacing, 5 foot centers</v>
      </c>
      <c r="D9" s="128"/>
      <c r="E9" s="128"/>
      <c r="F9" s="128"/>
      <c r="G9" s="128"/>
      <c r="H9" s="128"/>
    </row>
    <row r="10" spans="1:8" ht="15.75">
      <c r="A10" s="20"/>
      <c r="B10" s="20"/>
      <c r="C10" s="128" t="str">
        <f>IF('Start-up Costs'!B13=0," ",'Start-up Costs'!B13)</f>
        <v xml:space="preserve">Plant loss first year - 70 plants </v>
      </c>
      <c r="D10" s="128"/>
      <c r="E10" s="128"/>
      <c r="F10" s="128"/>
      <c r="G10" s="128"/>
      <c r="H10" s="128"/>
    </row>
    <row r="11" spans="1:8" ht="15.75">
      <c r="A11" s="20"/>
      <c r="B11" s="20"/>
      <c r="C11" s="128" t="str">
        <f>IF('Start-up Costs'!B14=0," ",'Start-up Costs'!B14)</f>
        <v xml:space="preserve"> </v>
      </c>
      <c r="D11" s="128"/>
      <c r="E11" s="128"/>
      <c r="F11" s="128"/>
      <c r="G11" s="128"/>
      <c r="H11" s="128"/>
    </row>
    <row r="12" spans="1:8" ht="15.75">
      <c r="A12" s="20"/>
      <c r="B12" s="20"/>
      <c r="C12" s="24"/>
      <c r="D12" s="24"/>
      <c r="E12" s="24"/>
      <c r="F12" s="24"/>
      <c r="G12" s="24"/>
      <c r="H12" s="24"/>
    </row>
    <row r="13" spans="1:8" ht="16.5" thickBot="1">
      <c r="A13" s="22"/>
      <c r="B13" s="26" t="s">
        <v>39</v>
      </c>
      <c r="C13" s="22"/>
      <c r="D13" s="22"/>
      <c r="E13" s="22"/>
      <c r="F13" s="22"/>
      <c r="G13" s="22"/>
      <c r="H13" s="22"/>
    </row>
    <row r="14" spans="1:8" ht="15.75">
      <c r="A14" s="16"/>
      <c r="B14" s="17"/>
      <c r="C14" s="47"/>
      <c r="D14" s="49"/>
      <c r="E14" s="51" t="s">
        <v>8</v>
      </c>
      <c r="F14" s="51" t="s">
        <v>66</v>
      </c>
      <c r="G14" s="51" t="s">
        <v>63</v>
      </c>
      <c r="H14" s="52" t="s">
        <v>18</v>
      </c>
    </row>
    <row r="15" spans="1:8" ht="16.5" thickBot="1">
      <c r="A15" s="24"/>
      <c r="B15" s="17"/>
      <c r="C15" s="48" t="s">
        <v>10</v>
      </c>
      <c r="D15" s="50" t="s">
        <v>9</v>
      </c>
      <c r="E15" s="50" t="s">
        <v>2</v>
      </c>
      <c r="F15" s="50" t="s">
        <v>67</v>
      </c>
      <c r="G15" s="50" t="s">
        <v>64</v>
      </c>
      <c r="H15" s="53" t="s">
        <v>2</v>
      </c>
    </row>
    <row r="16" spans="1:8" ht="15.75">
      <c r="A16" s="24"/>
      <c r="B16" s="25"/>
      <c r="C16" s="79" t="s">
        <v>22</v>
      </c>
      <c r="D16" s="80" t="s">
        <v>68</v>
      </c>
      <c r="E16" s="81">
        <v>1</v>
      </c>
      <c r="F16" s="81">
        <v>6120</v>
      </c>
      <c r="G16" s="54">
        <f>H16/$H$5</f>
        <v>1.7652148831843093</v>
      </c>
      <c r="H16" s="46">
        <f>E16*F16</f>
        <v>6120</v>
      </c>
    </row>
    <row r="17" spans="1:8" ht="15.75">
      <c r="A17" s="24"/>
      <c r="B17" s="25"/>
      <c r="C17" s="82" t="s">
        <v>23</v>
      </c>
      <c r="D17" s="83" t="s">
        <v>68</v>
      </c>
      <c r="E17" s="84">
        <v>1</v>
      </c>
      <c r="F17" s="84">
        <v>300</v>
      </c>
      <c r="G17" s="54">
        <f t="shared" ref="G17:G36" si="0">H17/$H$5</f>
        <v>8.6530141332564176E-2</v>
      </c>
      <c r="H17" s="46">
        <f t="shared" ref="H17:H36" si="1">E17*F17</f>
        <v>300</v>
      </c>
    </row>
    <row r="18" spans="1:8" ht="15.75">
      <c r="A18" s="24"/>
      <c r="B18" s="25"/>
      <c r="C18" s="82" t="s">
        <v>15</v>
      </c>
      <c r="D18" s="83" t="s">
        <v>16</v>
      </c>
      <c r="E18" s="84">
        <v>2</v>
      </c>
      <c r="F18" s="84">
        <v>25</v>
      </c>
      <c r="G18" s="54">
        <f t="shared" si="0"/>
        <v>1.442169022209403E-2</v>
      </c>
      <c r="H18" s="46">
        <f t="shared" si="1"/>
        <v>50</v>
      </c>
    </row>
    <row r="19" spans="1:8" ht="15.75">
      <c r="A19" s="24"/>
      <c r="B19" s="25"/>
      <c r="C19" s="82" t="s">
        <v>24</v>
      </c>
      <c r="D19" s="83" t="s">
        <v>68</v>
      </c>
      <c r="E19" s="84">
        <v>1</v>
      </c>
      <c r="F19" s="84">
        <v>0</v>
      </c>
      <c r="G19" s="54">
        <f t="shared" si="0"/>
        <v>0</v>
      </c>
      <c r="H19" s="46">
        <f t="shared" si="1"/>
        <v>0</v>
      </c>
    </row>
    <row r="20" spans="1:8" ht="15.75">
      <c r="A20" s="24"/>
      <c r="B20" s="25"/>
      <c r="C20" s="82" t="s">
        <v>25</v>
      </c>
      <c r="D20" s="83" t="s">
        <v>68</v>
      </c>
      <c r="E20" s="84">
        <v>1</v>
      </c>
      <c r="F20" s="84">
        <v>800</v>
      </c>
      <c r="G20" s="54">
        <f t="shared" si="0"/>
        <v>0.23074704355350448</v>
      </c>
      <c r="H20" s="46">
        <f t="shared" si="1"/>
        <v>800</v>
      </c>
    </row>
    <row r="21" spans="1:8" ht="15.75">
      <c r="A21" s="24"/>
      <c r="B21" s="25"/>
      <c r="C21" s="137" t="s">
        <v>26</v>
      </c>
      <c r="D21" s="138"/>
      <c r="E21" s="138"/>
      <c r="F21" s="139"/>
      <c r="G21" s="54"/>
      <c r="H21" s="46">
        <f t="shared" si="1"/>
        <v>0</v>
      </c>
    </row>
    <row r="22" spans="1:8" ht="15.75">
      <c r="A22" s="22"/>
      <c r="B22" s="22"/>
      <c r="C22" s="77" t="s">
        <v>35</v>
      </c>
      <c r="D22" s="83" t="s">
        <v>11</v>
      </c>
      <c r="E22" s="86">
        <v>10</v>
      </c>
      <c r="F22" s="77">
        <v>66</v>
      </c>
      <c r="G22" s="54">
        <f t="shared" si="0"/>
        <v>0.19036631093164119</v>
      </c>
      <c r="H22" s="46">
        <f t="shared" si="1"/>
        <v>660</v>
      </c>
    </row>
    <row r="23" spans="1:8" ht="15.75">
      <c r="A23" s="22"/>
      <c r="B23" s="22"/>
      <c r="C23" s="77" t="s">
        <v>36</v>
      </c>
      <c r="D23" s="83" t="s">
        <v>11</v>
      </c>
      <c r="E23" s="86">
        <v>10</v>
      </c>
      <c r="F23" s="77">
        <v>3</v>
      </c>
      <c r="G23" s="54">
        <f t="shared" si="0"/>
        <v>8.6530141332564169E-3</v>
      </c>
      <c r="H23" s="46">
        <f t="shared" si="1"/>
        <v>30</v>
      </c>
    </row>
    <row r="24" spans="1:8" ht="15.75">
      <c r="A24" s="22"/>
      <c r="B24" s="22"/>
      <c r="C24" s="77" t="s">
        <v>94</v>
      </c>
      <c r="D24" s="83" t="s">
        <v>11</v>
      </c>
      <c r="E24" s="86">
        <v>10</v>
      </c>
      <c r="F24" s="77">
        <v>12</v>
      </c>
      <c r="G24" s="54">
        <f t="shared" si="0"/>
        <v>3.4612056533025667E-2</v>
      </c>
      <c r="H24" s="46">
        <f t="shared" si="1"/>
        <v>120</v>
      </c>
    </row>
    <row r="25" spans="1:8" ht="15.75">
      <c r="A25" s="22"/>
      <c r="B25" s="22"/>
      <c r="C25" s="77" t="s">
        <v>12</v>
      </c>
      <c r="D25" s="83" t="s">
        <v>11</v>
      </c>
      <c r="E25" s="86">
        <v>10</v>
      </c>
      <c r="F25" s="77">
        <v>561</v>
      </c>
      <c r="G25" s="54">
        <f t="shared" si="0"/>
        <v>1.61811364291895</v>
      </c>
      <c r="H25" s="46">
        <f t="shared" si="1"/>
        <v>5610</v>
      </c>
    </row>
    <row r="26" spans="1:8" ht="15.75">
      <c r="A26" s="22"/>
      <c r="B26" s="22"/>
      <c r="C26" s="77" t="s">
        <v>13</v>
      </c>
      <c r="D26" s="83" t="s">
        <v>11</v>
      </c>
      <c r="E26" s="86">
        <v>10</v>
      </c>
      <c r="F26" s="77">
        <v>24</v>
      </c>
      <c r="G26" s="54">
        <f t="shared" si="0"/>
        <v>6.9224113066051335E-2</v>
      </c>
      <c r="H26" s="46">
        <f t="shared" si="1"/>
        <v>240</v>
      </c>
    </row>
    <row r="27" spans="1:8" ht="15.75">
      <c r="A27" s="22"/>
      <c r="B27" s="22"/>
      <c r="C27" s="77" t="s">
        <v>37</v>
      </c>
      <c r="D27" s="83" t="s">
        <v>11</v>
      </c>
      <c r="E27" s="86">
        <v>10</v>
      </c>
      <c r="F27" s="77">
        <v>850</v>
      </c>
      <c r="G27" s="54">
        <f t="shared" si="0"/>
        <v>2.4516873377559851</v>
      </c>
      <c r="H27" s="46">
        <f t="shared" si="1"/>
        <v>8500</v>
      </c>
    </row>
    <row r="28" spans="1:8" ht="15.75">
      <c r="A28" s="22"/>
      <c r="B28" s="22"/>
      <c r="C28" s="77" t="s">
        <v>28</v>
      </c>
      <c r="D28" s="83" t="s">
        <v>11</v>
      </c>
      <c r="E28" s="86">
        <v>10</v>
      </c>
      <c r="F28" s="77">
        <v>500</v>
      </c>
      <c r="G28" s="54">
        <f t="shared" si="0"/>
        <v>1.442169022209403</v>
      </c>
      <c r="H28" s="46">
        <f t="shared" si="1"/>
        <v>5000</v>
      </c>
    </row>
    <row r="29" spans="1:8" ht="15.75">
      <c r="A29" s="22"/>
      <c r="B29" s="22"/>
      <c r="C29" s="77" t="s">
        <v>27</v>
      </c>
      <c r="D29" s="83" t="s">
        <v>68</v>
      </c>
      <c r="E29" s="86">
        <v>1</v>
      </c>
      <c r="F29" s="77">
        <v>200</v>
      </c>
      <c r="G29" s="54">
        <f t="shared" si="0"/>
        <v>5.7686760888376119E-2</v>
      </c>
      <c r="H29" s="46">
        <f t="shared" si="1"/>
        <v>200</v>
      </c>
    </row>
    <row r="30" spans="1:8" ht="15.75">
      <c r="A30" s="22"/>
      <c r="B30" s="22"/>
      <c r="C30" s="77" t="s">
        <v>29</v>
      </c>
      <c r="D30" s="83" t="s">
        <v>68</v>
      </c>
      <c r="E30" s="86">
        <v>1</v>
      </c>
      <c r="F30" s="77">
        <v>3400</v>
      </c>
      <c r="G30" s="54">
        <f t="shared" si="0"/>
        <v>0.98067493510239401</v>
      </c>
      <c r="H30" s="46">
        <f t="shared" si="1"/>
        <v>3400</v>
      </c>
    </row>
    <row r="31" spans="1:8" ht="15.75">
      <c r="A31" s="22"/>
      <c r="B31" s="22"/>
      <c r="C31" s="77" t="s">
        <v>32</v>
      </c>
      <c r="D31" s="83" t="s">
        <v>68</v>
      </c>
      <c r="E31" s="86">
        <v>1</v>
      </c>
      <c r="F31" s="77">
        <v>17000</v>
      </c>
      <c r="G31" s="54">
        <f t="shared" si="0"/>
        <v>4.9033746755119703</v>
      </c>
      <c r="H31" s="46">
        <f t="shared" si="1"/>
        <v>17000</v>
      </c>
    </row>
    <row r="32" spans="1:8" ht="15.75">
      <c r="A32" s="22"/>
      <c r="B32" s="22"/>
      <c r="C32" s="77" t="s">
        <v>30</v>
      </c>
      <c r="D32" s="83" t="s">
        <v>68</v>
      </c>
      <c r="E32" s="86">
        <v>1</v>
      </c>
      <c r="F32" s="77">
        <v>50</v>
      </c>
      <c r="G32" s="54">
        <f t="shared" si="0"/>
        <v>1.442169022209403E-2</v>
      </c>
      <c r="H32" s="46">
        <f t="shared" si="1"/>
        <v>50</v>
      </c>
    </row>
    <row r="33" spans="1:8" ht="15.75">
      <c r="A33" s="22"/>
      <c r="B33" s="22"/>
      <c r="C33" s="77" t="s">
        <v>14</v>
      </c>
      <c r="D33" s="83" t="s">
        <v>68</v>
      </c>
      <c r="E33" s="86">
        <v>1</v>
      </c>
      <c r="F33" s="77">
        <v>50</v>
      </c>
      <c r="G33" s="54">
        <f t="shared" si="0"/>
        <v>1.442169022209403E-2</v>
      </c>
      <c r="H33" s="46">
        <f t="shared" si="1"/>
        <v>50</v>
      </c>
    </row>
    <row r="34" spans="1:8" ht="15.75">
      <c r="A34" s="22"/>
      <c r="B34" s="22"/>
      <c r="C34" s="77" t="s">
        <v>90</v>
      </c>
      <c r="D34" s="83" t="s">
        <v>68</v>
      </c>
      <c r="E34" s="86">
        <v>1</v>
      </c>
      <c r="F34" s="77">
        <v>300</v>
      </c>
      <c r="G34" s="54">
        <f t="shared" si="0"/>
        <v>8.6530141332564176E-2</v>
      </c>
      <c r="H34" s="46">
        <f t="shared" si="1"/>
        <v>300</v>
      </c>
    </row>
    <row r="35" spans="1:8" ht="15.75">
      <c r="A35" s="22"/>
      <c r="B35" s="22"/>
      <c r="C35" s="77" t="s">
        <v>91</v>
      </c>
      <c r="D35" s="83" t="s">
        <v>68</v>
      </c>
      <c r="E35" s="86">
        <v>1</v>
      </c>
      <c r="F35" s="77">
        <v>500</v>
      </c>
      <c r="G35" s="54">
        <f t="shared" si="0"/>
        <v>0.1442169022209403</v>
      </c>
      <c r="H35" s="46">
        <f t="shared" si="1"/>
        <v>500</v>
      </c>
    </row>
    <row r="36" spans="1:8" ht="15.75">
      <c r="A36" s="22"/>
      <c r="B36" s="22"/>
      <c r="C36" s="77" t="s">
        <v>31</v>
      </c>
      <c r="D36" s="83" t="s">
        <v>68</v>
      </c>
      <c r="E36" s="86">
        <v>1</v>
      </c>
      <c r="F36" s="77">
        <v>500</v>
      </c>
      <c r="G36" s="54">
        <f t="shared" si="0"/>
        <v>0.1442169022209403</v>
      </c>
      <c r="H36" s="46">
        <f t="shared" si="1"/>
        <v>500</v>
      </c>
    </row>
    <row r="37" spans="1:8" ht="15.75">
      <c r="A37" s="22"/>
      <c r="B37" s="22"/>
      <c r="C37" s="24" t="s">
        <v>33</v>
      </c>
      <c r="D37" s="22"/>
      <c r="E37" s="22"/>
      <c r="F37" s="22"/>
      <c r="G37" s="55">
        <f>SUM(G16:G36)</f>
        <v>14.257282953562155</v>
      </c>
      <c r="H37" s="18">
        <f>SUM(H16:H36)</f>
        <v>49430</v>
      </c>
    </row>
    <row r="38" spans="1:8" ht="15.75">
      <c r="A38" s="22"/>
      <c r="B38" s="22"/>
      <c r="C38" s="22"/>
      <c r="D38" s="22"/>
      <c r="E38" s="22"/>
      <c r="F38" s="22"/>
      <c r="G38" s="22"/>
      <c r="H38" s="19"/>
    </row>
    <row r="39" spans="1:8" ht="15.75">
      <c r="A39" s="22"/>
      <c r="B39" s="26" t="s">
        <v>34</v>
      </c>
      <c r="C39" s="22"/>
      <c r="D39" s="22"/>
      <c r="E39" s="22"/>
      <c r="F39" s="22"/>
      <c r="G39" s="22"/>
      <c r="H39" s="24"/>
    </row>
    <row r="40" spans="1:8" ht="15.75">
      <c r="A40" s="22"/>
      <c r="B40" s="22"/>
      <c r="C40" s="77" t="s">
        <v>80</v>
      </c>
      <c r="D40" s="77" t="s">
        <v>87</v>
      </c>
      <c r="E40" s="87">
        <v>4</v>
      </c>
      <c r="F40" s="88">
        <v>9812</v>
      </c>
      <c r="G40" s="57">
        <f>H40/$H$5</f>
        <v>11.320449956734929</v>
      </c>
      <c r="H40" s="58">
        <f>F40*E40</f>
        <v>39248</v>
      </c>
    </row>
    <row r="41" spans="1:8" ht="15.75">
      <c r="A41" s="22"/>
      <c r="B41" s="22"/>
      <c r="C41" s="77" t="s">
        <v>81</v>
      </c>
      <c r="D41" s="77" t="s">
        <v>87</v>
      </c>
      <c r="E41" s="87">
        <v>5</v>
      </c>
      <c r="F41" s="88">
        <v>9812</v>
      </c>
      <c r="G41" s="57">
        <f t="shared" ref="G41:G43" si="2">H41/$H$5</f>
        <v>14.150562445918661</v>
      </c>
      <c r="H41" s="58">
        <f t="shared" ref="H41:H43" si="3">F41*E41</f>
        <v>49060</v>
      </c>
    </row>
    <row r="42" spans="1:8" ht="15.75">
      <c r="A42" s="22"/>
      <c r="B42" s="22"/>
      <c r="C42" s="77" t="s">
        <v>84</v>
      </c>
      <c r="D42" s="77" t="s">
        <v>83</v>
      </c>
      <c r="E42" s="87">
        <v>1.8</v>
      </c>
      <c r="F42" s="88">
        <v>1965</v>
      </c>
      <c r="G42" s="57">
        <f t="shared" si="2"/>
        <v>1.0201903663109317</v>
      </c>
      <c r="H42" s="58">
        <f t="shared" si="3"/>
        <v>3537</v>
      </c>
    </row>
    <row r="43" spans="1:8" ht="15.75">
      <c r="A43" s="22"/>
      <c r="B43" s="22"/>
      <c r="C43" s="77" t="s">
        <v>85</v>
      </c>
      <c r="D43" s="77" t="s">
        <v>83</v>
      </c>
      <c r="E43" s="87">
        <v>2.2000000000000002</v>
      </c>
      <c r="F43" s="88">
        <v>1965</v>
      </c>
      <c r="G43" s="57">
        <f t="shared" si="2"/>
        <v>1.2468993366022498</v>
      </c>
      <c r="H43" s="58">
        <f t="shared" si="3"/>
        <v>4323</v>
      </c>
    </row>
    <row r="44" spans="1:8" ht="15.75">
      <c r="A44" s="22"/>
      <c r="C44" s="26" t="s">
        <v>38</v>
      </c>
      <c r="D44" s="22"/>
      <c r="E44" s="22"/>
      <c r="F44" s="22"/>
      <c r="G44" s="59">
        <f>SUM(G40:G43)</f>
        <v>27.738102105566774</v>
      </c>
      <c r="H44" s="18">
        <f>SUM(H40:H43)</f>
        <v>96168</v>
      </c>
    </row>
    <row r="45" spans="1:8" ht="15.75">
      <c r="A45" s="22"/>
      <c r="B45" s="23" t="s">
        <v>17</v>
      </c>
      <c r="C45" s="22"/>
      <c r="D45" s="22"/>
      <c r="E45" s="22"/>
      <c r="F45" s="22"/>
      <c r="G45" s="59">
        <f>G44-G37</f>
        <v>13.480819152004619</v>
      </c>
      <c r="H45" s="18">
        <f>H44-H37</f>
        <v>46738</v>
      </c>
    </row>
  </sheetData>
  <sheetProtection sheet="1" objects="1" scenarios="1"/>
  <mergeCells count="9">
    <mergeCell ref="C10:H10"/>
    <mergeCell ref="C11:H11"/>
    <mergeCell ref="C21:F21"/>
    <mergeCell ref="C4:H4"/>
    <mergeCell ref="C5:G5"/>
    <mergeCell ref="C6:H6"/>
    <mergeCell ref="C7:H7"/>
    <mergeCell ref="C8:H8"/>
    <mergeCell ref="C9:H9"/>
  </mergeCells>
  <pageMargins left="0.7" right="0.7"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H45"/>
  <sheetViews>
    <sheetView workbookViewId="0"/>
  </sheetViews>
  <sheetFormatPr defaultColWidth="8.85546875" defaultRowHeight="15"/>
  <cols>
    <col min="1" max="2" width="3" style="43" customWidth="1"/>
    <col min="3" max="3" width="26.42578125" style="43" customWidth="1"/>
    <col min="4" max="4" width="11.140625" style="43" customWidth="1"/>
    <col min="5" max="5" width="8.28515625" style="43" customWidth="1"/>
    <col min="6" max="6" width="11" style="43" customWidth="1"/>
    <col min="7" max="7" width="12.42578125" style="43" customWidth="1"/>
    <col min="8" max="8" width="14.42578125" style="43" customWidth="1"/>
    <col min="9" max="16384" width="8.85546875" style="43"/>
  </cols>
  <sheetData>
    <row r="1" spans="1:8" ht="18">
      <c r="A1" s="15" t="s">
        <v>97</v>
      </c>
      <c r="B1" s="22"/>
      <c r="C1" s="22"/>
      <c r="D1" s="22"/>
      <c r="E1" s="22"/>
      <c r="F1" s="22"/>
      <c r="G1" s="22"/>
      <c r="H1" s="22"/>
    </row>
    <row r="2" spans="1:8" ht="15.75">
      <c r="B2" s="21" t="s">
        <v>21</v>
      </c>
      <c r="C2" s="20"/>
      <c r="D2" s="21">
        <f>'Start-up Costs'!F5</f>
        <v>2013</v>
      </c>
      <c r="E2" s="20"/>
      <c r="F2" s="20"/>
      <c r="G2" s="20"/>
      <c r="H2" s="20"/>
    </row>
    <row r="3" spans="1:8" ht="16.5" thickBot="1">
      <c r="B3" s="21"/>
      <c r="C3" s="20"/>
      <c r="D3" s="21"/>
      <c r="E3" s="20"/>
      <c r="F3" s="20"/>
      <c r="G3" s="20"/>
      <c r="H3" s="20"/>
    </row>
    <row r="4" spans="1:8" ht="16.5" thickBot="1">
      <c r="A4" s="20"/>
      <c r="B4" s="20"/>
      <c r="C4" s="129" t="str">
        <f>'Start-up Costs'!B7</f>
        <v>Assumptions:</v>
      </c>
      <c r="D4" s="130"/>
      <c r="E4" s="130"/>
      <c r="F4" s="130"/>
      <c r="G4" s="130"/>
      <c r="H4" s="131"/>
    </row>
    <row r="5" spans="1:8" ht="15.75">
      <c r="A5" s="20"/>
      <c r="B5" s="20"/>
      <c r="C5" s="135" t="s">
        <v>65</v>
      </c>
      <c r="D5" s="136"/>
      <c r="E5" s="136"/>
      <c r="F5" s="136"/>
      <c r="G5" s="136"/>
      <c r="H5" s="56">
        <f>'Start-up Costs'!I8</f>
        <v>3467</v>
      </c>
    </row>
    <row r="6" spans="1:8" ht="15.75">
      <c r="A6" s="20"/>
      <c r="B6" s="20"/>
      <c r="C6" s="132" t="str">
        <f>IF('Start-up Costs'!B9=0," ",'Start-up Costs'!B9)</f>
        <v>One planted acre</v>
      </c>
      <c r="D6" s="133"/>
      <c r="E6" s="133"/>
      <c r="F6" s="133"/>
      <c r="G6" s="133"/>
      <c r="H6" s="134"/>
    </row>
    <row r="7" spans="1:8" ht="15.75">
      <c r="A7" s="20"/>
      <c r="B7" s="20"/>
      <c r="C7" s="128" t="str">
        <f>IF('Start-up Costs'!B10=0," ",'Start-up Costs'!B10)</f>
        <v>Drip irrigation system</v>
      </c>
      <c r="D7" s="128"/>
      <c r="E7" s="128"/>
      <c r="F7" s="128"/>
      <c r="G7" s="128"/>
      <c r="H7" s="128"/>
    </row>
    <row r="8" spans="1:8" ht="15.75">
      <c r="A8" s="20"/>
      <c r="B8" s="20"/>
      <c r="C8" s="128" t="str">
        <f>IF('Start-up Costs'!B11=0," ",'Start-up Costs'!B11)</f>
        <v>Organic system</v>
      </c>
      <c r="D8" s="128"/>
      <c r="E8" s="128"/>
      <c r="F8" s="128"/>
      <c r="G8" s="128"/>
      <c r="H8" s="128"/>
    </row>
    <row r="9" spans="1:8" ht="15.75">
      <c r="A9" s="20"/>
      <c r="B9" s="20"/>
      <c r="C9" s="128" t="str">
        <f>IF('Start-up Costs'!B12=0," ",'Start-up Costs'!B12)</f>
        <v>Plant spacing - 2.5 foot spacing, 5 foot centers</v>
      </c>
      <c r="D9" s="128"/>
      <c r="E9" s="128"/>
      <c r="F9" s="128"/>
      <c r="G9" s="128"/>
      <c r="H9" s="128"/>
    </row>
    <row r="10" spans="1:8" ht="15.75">
      <c r="A10" s="20"/>
      <c r="B10" s="20"/>
      <c r="C10" s="128" t="str">
        <f>IF('Start-up Costs'!B13=0," ",'Start-up Costs'!B13)</f>
        <v xml:space="preserve">Plant loss first year - 70 plants </v>
      </c>
      <c r="D10" s="128"/>
      <c r="E10" s="128"/>
      <c r="F10" s="128"/>
      <c r="G10" s="128"/>
      <c r="H10" s="128"/>
    </row>
    <row r="11" spans="1:8" ht="15.75">
      <c r="A11" s="20"/>
      <c r="B11" s="20"/>
      <c r="C11" s="128" t="str">
        <f>IF('Start-up Costs'!B14=0," ",'Start-up Costs'!B14)</f>
        <v xml:space="preserve"> </v>
      </c>
      <c r="D11" s="128"/>
      <c r="E11" s="128"/>
      <c r="F11" s="128"/>
      <c r="G11" s="128"/>
      <c r="H11" s="128"/>
    </row>
    <row r="12" spans="1:8" ht="15.75">
      <c r="A12" s="20"/>
      <c r="B12" s="20"/>
      <c r="C12" s="24"/>
      <c r="D12" s="24"/>
      <c r="E12" s="24"/>
      <c r="F12" s="24"/>
      <c r="G12" s="24"/>
      <c r="H12" s="24"/>
    </row>
    <row r="13" spans="1:8" ht="16.5" thickBot="1">
      <c r="A13" s="22"/>
      <c r="B13" s="26" t="s">
        <v>39</v>
      </c>
      <c r="C13" s="22"/>
      <c r="D13" s="22"/>
      <c r="E13" s="22"/>
      <c r="F13" s="22"/>
      <c r="G13" s="22"/>
      <c r="H13" s="22"/>
    </row>
    <row r="14" spans="1:8" ht="15.75">
      <c r="A14" s="16"/>
      <c r="B14" s="17"/>
      <c r="C14" s="47"/>
      <c r="D14" s="49"/>
      <c r="E14" s="51" t="s">
        <v>8</v>
      </c>
      <c r="F14" s="51" t="s">
        <v>66</v>
      </c>
      <c r="G14" s="51" t="s">
        <v>63</v>
      </c>
      <c r="H14" s="52" t="s">
        <v>18</v>
      </c>
    </row>
    <row r="15" spans="1:8" ht="16.5" thickBot="1">
      <c r="A15" s="24"/>
      <c r="B15" s="17"/>
      <c r="C15" s="48" t="s">
        <v>10</v>
      </c>
      <c r="D15" s="50" t="s">
        <v>9</v>
      </c>
      <c r="E15" s="50" t="s">
        <v>2</v>
      </c>
      <c r="F15" s="50" t="s">
        <v>67</v>
      </c>
      <c r="G15" s="50" t="s">
        <v>64</v>
      </c>
      <c r="H15" s="53" t="s">
        <v>2</v>
      </c>
    </row>
    <row r="16" spans="1:8" ht="15.75">
      <c r="A16" s="24"/>
      <c r="B16" s="25"/>
      <c r="C16" s="79" t="s">
        <v>22</v>
      </c>
      <c r="D16" s="80" t="s">
        <v>68</v>
      </c>
      <c r="E16" s="81">
        <v>1</v>
      </c>
      <c r="F16" s="81">
        <v>4320</v>
      </c>
      <c r="G16" s="54">
        <f>H16/$H$5</f>
        <v>1.2460340351889241</v>
      </c>
      <c r="H16" s="46">
        <f>E16*F16</f>
        <v>4320</v>
      </c>
    </row>
    <row r="17" spans="1:8" ht="15.75">
      <c r="A17" s="24"/>
      <c r="B17" s="25"/>
      <c r="C17" s="82" t="s">
        <v>23</v>
      </c>
      <c r="D17" s="83" t="s">
        <v>68</v>
      </c>
      <c r="E17" s="84">
        <v>1</v>
      </c>
      <c r="F17" s="84">
        <v>300</v>
      </c>
      <c r="G17" s="54">
        <f t="shared" ref="G17:G36" si="0">H17/$H$5</f>
        <v>8.6530141332564176E-2</v>
      </c>
      <c r="H17" s="46">
        <f t="shared" ref="H17:H36" si="1">E17*F17</f>
        <v>300</v>
      </c>
    </row>
    <row r="18" spans="1:8" ht="15.75">
      <c r="A18" s="24"/>
      <c r="B18" s="25"/>
      <c r="C18" s="82" t="s">
        <v>15</v>
      </c>
      <c r="D18" s="83" t="s">
        <v>16</v>
      </c>
      <c r="E18" s="84">
        <v>2</v>
      </c>
      <c r="F18" s="84">
        <v>25</v>
      </c>
      <c r="G18" s="54">
        <f t="shared" si="0"/>
        <v>1.442169022209403E-2</v>
      </c>
      <c r="H18" s="46">
        <f t="shared" si="1"/>
        <v>50</v>
      </c>
    </row>
    <row r="19" spans="1:8" ht="15.75">
      <c r="A19" s="24"/>
      <c r="B19" s="25"/>
      <c r="C19" s="82" t="s">
        <v>24</v>
      </c>
      <c r="D19" s="83" t="s">
        <v>68</v>
      </c>
      <c r="E19" s="84">
        <v>1</v>
      </c>
      <c r="F19" s="84">
        <v>0</v>
      </c>
      <c r="G19" s="54">
        <f t="shared" si="0"/>
        <v>0</v>
      </c>
      <c r="H19" s="46">
        <f t="shared" si="1"/>
        <v>0</v>
      </c>
    </row>
    <row r="20" spans="1:8" ht="15.75">
      <c r="A20" s="24"/>
      <c r="B20" s="25"/>
      <c r="C20" s="82" t="s">
        <v>25</v>
      </c>
      <c r="D20" s="83" t="s">
        <v>68</v>
      </c>
      <c r="E20" s="84">
        <v>1</v>
      </c>
      <c r="F20" s="84">
        <v>800</v>
      </c>
      <c r="G20" s="54">
        <f t="shared" si="0"/>
        <v>0.23074704355350448</v>
      </c>
      <c r="H20" s="46">
        <f t="shared" si="1"/>
        <v>800</v>
      </c>
    </row>
    <row r="21" spans="1:8" ht="15.75">
      <c r="A21" s="24"/>
      <c r="B21" s="25"/>
      <c r="C21" s="137" t="s">
        <v>26</v>
      </c>
      <c r="D21" s="138"/>
      <c r="E21" s="138"/>
      <c r="F21" s="139"/>
      <c r="G21" s="54"/>
      <c r="H21" s="46">
        <f t="shared" si="1"/>
        <v>0</v>
      </c>
    </row>
    <row r="22" spans="1:8" ht="15.75">
      <c r="A22" s="22"/>
      <c r="B22" s="22"/>
      <c r="C22" s="77" t="s">
        <v>35</v>
      </c>
      <c r="D22" s="83" t="s">
        <v>11</v>
      </c>
      <c r="E22" s="86">
        <v>10</v>
      </c>
      <c r="F22" s="77">
        <v>66</v>
      </c>
      <c r="G22" s="54">
        <f t="shared" si="0"/>
        <v>0.19036631093164119</v>
      </c>
      <c r="H22" s="46">
        <f t="shared" si="1"/>
        <v>660</v>
      </c>
    </row>
    <row r="23" spans="1:8" ht="15.75">
      <c r="A23" s="22"/>
      <c r="B23" s="22"/>
      <c r="C23" s="77" t="s">
        <v>36</v>
      </c>
      <c r="D23" s="83" t="s">
        <v>11</v>
      </c>
      <c r="E23" s="86">
        <v>10</v>
      </c>
      <c r="F23" s="77">
        <v>3</v>
      </c>
      <c r="G23" s="54">
        <f t="shared" si="0"/>
        <v>8.6530141332564169E-3</v>
      </c>
      <c r="H23" s="46">
        <f t="shared" si="1"/>
        <v>30</v>
      </c>
    </row>
    <row r="24" spans="1:8" ht="15.75">
      <c r="A24" s="22"/>
      <c r="B24" s="22"/>
      <c r="C24" s="77" t="s">
        <v>94</v>
      </c>
      <c r="D24" s="83" t="s">
        <v>11</v>
      </c>
      <c r="E24" s="86">
        <v>10</v>
      </c>
      <c r="F24" s="77">
        <v>12</v>
      </c>
      <c r="G24" s="54">
        <f t="shared" si="0"/>
        <v>3.4612056533025667E-2</v>
      </c>
      <c r="H24" s="46">
        <f t="shared" si="1"/>
        <v>120</v>
      </c>
    </row>
    <row r="25" spans="1:8" ht="15.75">
      <c r="A25" s="22"/>
      <c r="B25" s="22"/>
      <c r="C25" s="77" t="s">
        <v>12</v>
      </c>
      <c r="D25" s="83" t="s">
        <v>11</v>
      </c>
      <c r="E25" s="86">
        <v>10</v>
      </c>
      <c r="F25" s="77">
        <v>396</v>
      </c>
      <c r="G25" s="54">
        <f t="shared" si="0"/>
        <v>1.142197865589847</v>
      </c>
      <c r="H25" s="46">
        <f t="shared" si="1"/>
        <v>3960</v>
      </c>
    </row>
    <row r="26" spans="1:8" ht="15.75">
      <c r="A26" s="22"/>
      <c r="B26" s="22"/>
      <c r="C26" s="77" t="s">
        <v>13</v>
      </c>
      <c r="D26" s="83" t="s">
        <v>11</v>
      </c>
      <c r="E26" s="86">
        <v>10</v>
      </c>
      <c r="F26" s="77">
        <v>17</v>
      </c>
      <c r="G26" s="54">
        <f t="shared" si="0"/>
        <v>4.9033746755119699E-2</v>
      </c>
      <c r="H26" s="46">
        <f t="shared" si="1"/>
        <v>170</v>
      </c>
    </row>
    <row r="27" spans="1:8" ht="15.75">
      <c r="A27" s="22"/>
      <c r="B27" s="22"/>
      <c r="C27" s="77" t="s">
        <v>37</v>
      </c>
      <c r="D27" s="83" t="s">
        <v>11</v>
      </c>
      <c r="E27" s="86">
        <v>10</v>
      </c>
      <c r="F27" s="77">
        <v>600</v>
      </c>
      <c r="G27" s="54">
        <f t="shared" si="0"/>
        <v>1.7306028266512836</v>
      </c>
      <c r="H27" s="46">
        <f t="shared" si="1"/>
        <v>6000</v>
      </c>
    </row>
    <row r="28" spans="1:8" ht="15.75">
      <c r="A28" s="22"/>
      <c r="B28" s="22"/>
      <c r="C28" s="77" t="s">
        <v>28</v>
      </c>
      <c r="D28" s="83" t="s">
        <v>11</v>
      </c>
      <c r="E28" s="86">
        <v>10</v>
      </c>
      <c r="F28" s="77">
        <v>500</v>
      </c>
      <c r="G28" s="54">
        <f t="shared" si="0"/>
        <v>1.442169022209403</v>
      </c>
      <c r="H28" s="46">
        <f t="shared" si="1"/>
        <v>5000</v>
      </c>
    </row>
    <row r="29" spans="1:8" ht="15.75">
      <c r="A29" s="22"/>
      <c r="B29" s="22"/>
      <c r="C29" s="77" t="s">
        <v>27</v>
      </c>
      <c r="D29" s="83" t="s">
        <v>68</v>
      </c>
      <c r="E29" s="86">
        <v>1</v>
      </c>
      <c r="F29" s="77">
        <v>200</v>
      </c>
      <c r="G29" s="54">
        <f t="shared" si="0"/>
        <v>5.7686760888376119E-2</v>
      </c>
      <c r="H29" s="46">
        <f t="shared" si="1"/>
        <v>200</v>
      </c>
    </row>
    <row r="30" spans="1:8" ht="15.75">
      <c r="A30" s="22"/>
      <c r="B30" s="22"/>
      <c r="C30" s="77" t="s">
        <v>29</v>
      </c>
      <c r="D30" s="83" t="s">
        <v>68</v>
      </c>
      <c r="E30" s="86">
        <v>1</v>
      </c>
      <c r="F30" s="77">
        <v>2400</v>
      </c>
      <c r="G30" s="54">
        <f t="shared" si="0"/>
        <v>0.6922411306605134</v>
      </c>
      <c r="H30" s="46">
        <f t="shared" si="1"/>
        <v>2400</v>
      </c>
    </row>
    <row r="31" spans="1:8" ht="15.75">
      <c r="A31" s="22"/>
      <c r="B31" s="22"/>
      <c r="C31" s="77" t="s">
        <v>32</v>
      </c>
      <c r="D31" s="83" t="s">
        <v>68</v>
      </c>
      <c r="E31" s="86">
        <v>1</v>
      </c>
      <c r="F31" s="77">
        <v>12000</v>
      </c>
      <c r="G31" s="54">
        <f t="shared" si="0"/>
        <v>3.4612056533025672</v>
      </c>
      <c r="H31" s="46">
        <f t="shared" si="1"/>
        <v>12000</v>
      </c>
    </row>
    <row r="32" spans="1:8" ht="15.75">
      <c r="A32" s="22"/>
      <c r="B32" s="22"/>
      <c r="C32" s="77" t="s">
        <v>30</v>
      </c>
      <c r="D32" s="83" t="s">
        <v>68</v>
      </c>
      <c r="E32" s="86">
        <v>1</v>
      </c>
      <c r="F32" s="77">
        <v>50</v>
      </c>
      <c r="G32" s="54">
        <f t="shared" si="0"/>
        <v>1.442169022209403E-2</v>
      </c>
      <c r="H32" s="46">
        <f t="shared" si="1"/>
        <v>50</v>
      </c>
    </row>
    <row r="33" spans="1:8" ht="15.75">
      <c r="A33" s="22"/>
      <c r="B33" s="22"/>
      <c r="C33" s="77" t="s">
        <v>14</v>
      </c>
      <c r="D33" s="83" t="s">
        <v>68</v>
      </c>
      <c r="E33" s="86">
        <v>1</v>
      </c>
      <c r="F33" s="77">
        <v>50</v>
      </c>
      <c r="G33" s="54">
        <f t="shared" si="0"/>
        <v>1.442169022209403E-2</v>
      </c>
      <c r="H33" s="46">
        <f t="shared" si="1"/>
        <v>50</v>
      </c>
    </row>
    <row r="34" spans="1:8" ht="15.75">
      <c r="A34" s="22"/>
      <c r="B34" s="22"/>
      <c r="C34" s="77" t="s">
        <v>90</v>
      </c>
      <c r="D34" s="83" t="s">
        <v>68</v>
      </c>
      <c r="E34" s="86">
        <v>1</v>
      </c>
      <c r="F34" s="77">
        <v>300</v>
      </c>
      <c r="G34" s="54">
        <f t="shared" si="0"/>
        <v>8.6530141332564176E-2</v>
      </c>
      <c r="H34" s="46">
        <f t="shared" si="1"/>
        <v>300</v>
      </c>
    </row>
    <row r="35" spans="1:8" ht="15.75">
      <c r="A35" s="22"/>
      <c r="B35" s="22"/>
      <c r="C35" s="77" t="s">
        <v>91</v>
      </c>
      <c r="D35" s="83" t="s">
        <v>68</v>
      </c>
      <c r="E35" s="86">
        <v>1</v>
      </c>
      <c r="F35" s="77">
        <v>500</v>
      </c>
      <c r="G35" s="54">
        <f t="shared" si="0"/>
        <v>0.1442169022209403</v>
      </c>
      <c r="H35" s="46">
        <f t="shared" si="1"/>
        <v>500</v>
      </c>
    </row>
    <row r="36" spans="1:8" ht="15.75">
      <c r="A36" s="22"/>
      <c r="B36" s="22"/>
      <c r="C36" s="77" t="s">
        <v>31</v>
      </c>
      <c r="D36" s="83" t="s">
        <v>68</v>
      </c>
      <c r="E36" s="86">
        <v>1</v>
      </c>
      <c r="F36" s="77">
        <v>500</v>
      </c>
      <c r="G36" s="54">
        <f t="shared" si="0"/>
        <v>0.1442169022209403</v>
      </c>
      <c r="H36" s="46">
        <f t="shared" si="1"/>
        <v>500</v>
      </c>
    </row>
    <row r="37" spans="1:8" ht="15.75">
      <c r="A37" s="22"/>
      <c r="B37" s="22"/>
      <c r="C37" s="24" t="s">
        <v>33</v>
      </c>
      <c r="D37" s="22"/>
      <c r="E37" s="22"/>
      <c r="F37" s="22"/>
      <c r="G37" s="55">
        <f>SUM(G16:G36)</f>
        <v>10.79030862417075</v>
      </c>
      <c r="H37" s="18">
        <f>SUM(H16:H36)</f>
        <v>37410</v>
      </c>
    </row>
    <row r="38" spans="1:8" ht="15.75">
      <c r="A38" s="22"/>
      <c r="B38" s="22"/>
      <c r="C38" s="22"/>
      <c r="D38" s="22"/>
      <c r="E38" s="22"/>
      <c r="F38" s="22"/>
      <c r="G38" s="22"/>
      <c r="H38" s="19"/>
    </row>
    <row r="39" spans="1:8" ht="15.75">
      <c r="A39" s="22"/>
      <c r="B39" s="26" t="s">
        <v>34</v>
      </c>
      <c r="C39" s="22"/>
      <c r="D39" s="22"/>
      <c r="E39" s="22"/>
      <c r="F39" s="22"/>
      <c r="G39" s="22"/>
      <c r="H39" s="24"/>
    </row>
    <row r="40" spans="1:8" ht="15.75">
      <c r="A40" s="22"/>
      <c r="B40" s="22"/>
      <c r="C40" s="77" t="s">
        <v>80</v>
      </c>
      <c r="D40" s="77" t="s">
        <v>87</v>
      </c>
      <c r="E40" s="87">
        <v>4</v>
      </c>
      <c r="F40" s="88">
        <v>6926</v>
      </c>
      <c r="G40" s="57">
        <f>H40/$H$5</f>
        <v>7.9907701182578599</v>
      </c>
      <c r="H40" s="58">
        <f>F40*E40</f>
        <v>27704</v>
      </c>
    </row>
    <row r="41" spans="1:8" ht="15.75">
      <c r="A41" s="22"/>
      <c r="B41" s="22"/>
      <c r="C41" s="77" t="s">
        <v>81</v>
      </c>
      <c r="D41" s="77" t="s">
        <v>87</v>
      </c>
      <c r="E41" s="87">
        <v>5</v>
      </c>
      <c r="F41" s="88">
        <v>6926</v>
      </c>
      <c r="G41" s="57">
        <f t="shared" ref="G41:G43" si="2">H41/$H$5</f>
        <v>9.988462647822324</v>
      </c>
      <c r="H41" s="58">
        <f t="shared" ref="H41:H43" si="3">F41*E41</f>
        <v>34630</v>
      </c>
    </row>
    <row r="42" spans="1:8" ht="15.75">
      <c r="A42" s="22"/>
      <c r="B42" s="22"/>
      <c r="C42" s="77" t="s">
        <v>84</v>
      </c>
      <c r="D42" s="77" t="s">
        <v>83</v>
      </c>
      <c r="E42" s="87">
        <v>1.8</v>
      </c>
      <c r="F42" s="88">
        <v>1387</v>
      </c>
      <c r="G42" s="57">
        <f t="shared" si="2"/>
        <v>0.72010383616959905</v>
      </c>
      <c r="H42" s="58">
        <f t="shared" si="3"/>
        <v>2496.6</v>
      </c>
    </row>
    <row r="43" spans="1:8" ht="15.75">
      <c r="A43" s="22"/>
      <c r="B43" s="22"/>
      <c r="C43" s="77" t="s">
        <v>85</v>
      </c>
      <c r="D43" s="77" t="s">
        <v>83</v>
      </c>
      <c r="E43" s="87">
        <v>2.2000000000000002</v>
      </c>
      <c r="F43" s="88">
        <v>1387</v>
      </c>
      <c r="G43" s="57">
        <f t="shared" si="2"/>
        <v>0.88012691087395445</v>
      </c>
      <c r="H43" s="58">
        <f t="shared" si="3"/>
        <v>3051.4</v>
      </c>
    </row>
    <row r="44" spans="1:8" ht="15.75">
      <c r="A44" s="22"/>
      <c r="C44" s="26" t="s">
        <v>38</v>
      </c>
      <c r="D44" s="22"/>
      <c r="E44" s="22"/>
      <c r="F44" s="22"/>
      <c r="G44" s="59">
        <f>SUM(G40:G43)</f>
        <v>19.579463513123738</v>
      </c>
      <c r="H44" s="18">
        <f>SUM(H40:H43)</f>
        <v>67882</v>
      </c>
    </row>
    <row r="45" spans="1:8" ht="15.75">
      <c r="A45" s="22"/>
      <c r="B45" s="23" t="s">
        <v>17</v>
      </c>
      <c r="C45" s="22"/>
      <c r="D45" s="22"/>
      <c r="E45" s="22"/>
      <c r="F45" s="22"/>
      <c r="G45" s="59">
        <f>G44-G37</f>
        <v>8.7891548889529876</v>
      </c>
      <c r="H45" s="18">
        <f>H44-H37</f>
        <v>30472</v>
      </c>
    </row>
  </sheetData>
  <sheetProtection sheet="1" objects="1" scenarios="1"/>
  <mergeCells count="9">
    <mergeCell ref="C10:H10"/>
    <mergeCell ref="C11:H11"/>
    <mergeCell ref="C21:F21"/>
    <mergeCell ref="C4:H4"/>
    <mergeCell ref="C5:G5"/>
    <mergeCell ref="C6:H6"/>
    <mergeCell ref="C7:H7"/>
    <mergeCell ref="C8:H8"/>
    <mergeCell ref="C9:H9"/>
  </mergeCells>
  <pageMargins left="0.7" right="0.7"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H45"/>
  <sheetViews>
    <sheetView workbookViewId="0"/>
  </sheetViews>
  <sheetFormatPr defaultColWidth="8.85546875" defaultRowHeight="15"/>
  <cols>
    <col min="1" max="2" width="3" style="43" customWidth="1"/>
    <col min="3" max="3" width="26.42578125" style="43" customWidth="1"/>
    <col min="4" max="4" width="11.140625" style="43" customWidth="1"/>
    <col min="5" max="5" width="8.28515625" style="43" customWidth="1"/>
    <col min="6" max="6" width="11" style="43" customWidth="1"/>
    <col min="7" max="7" width="12.42578125" style="43" customWidth="1"/>
    <col min="8" max="8" width="14.42578125" style="43" customWidth="1"/>
    <col min="9" max="16384" width="8.85546875" style="43"/>
  </cols>
  <sheetData>
    <row r="1" spans="1:8" ht="18">
      <c r="A1" s="15" t="s">
        <v>98</v>
      </c>
      <c r="B1" s="22"/>
      <c r="C1" s="22"/>
      <c r="D1" s="22"/>
      <c r="E1" s="22"/>
      <c r="F1" s="22"/>
      <c r="G1" s="22"/>
      <c r="H1" s="22"/>
    </row>
    <row r="2" spans="1:8" ht="15.75">
      <c r="B2" s="21" t="s">
        <v>21</v>
      </c>
      <c r="C2" s="20"/>
      <c r="D2" s="21">
        <f>'Start-up Costs'!F5</f>
        <v>2013</v>
      </c>
      <c r="E2" s="20"/>
      <c r="F2" s="20"/>
      <c r="G2" s="20"/>
      <c r="H2" s="20"/>
    </row>
    <row r="3" spans="1:8" ht="16.5" thickBot="1">
      <c r="B3" s="21"/>
      <c r="C3" s="20"/>
      <c r="D3" s="21"/>
      <c r="E3" s="20"/>
      <c r="F3" s="20"/>
      <c r="G3" s="20"/>
      <c r="H3" s="20"/>
    </row>
    <row r="4" spans="1:8" ht="16.5" thickBot="1">
      <c r="A4" s="20"/>
      <c r="B4" s="20"/>
      <c r="C4" s="129" t="str">
        <f>'Start-up Costs'!B7</f>
        <v>Assumptions:</v>
      </c>
      <c r="D4" s="130"/>
      <c r="E4" s="130"/>
      <c r="F4" s="130"/>
      <c r="G4" s="130"/>
      <c r="H4" s="131"/>
    </row>
    <row r="5" spans="1:8" ht="15.75">
      <c r="A5" s="20"/>
      <c r="B5" s="20"/>
      <c r="C5" s="135" t="s">
        <v>65</v>
      </c>
      <c r="D5" s="136"/>
      <c r="E5" s="136"/>
      <c r="F5" s="136"/>
      <c r="G5" s="136"/>
      <c r="H5" s="56">
        <f>'Start-up Costs'!I8</f>
        <v>3467</v>
      </c>
    </row>
    <row r="6" spans="1:8" ht="15.75">
      <c r="A6" s="20"/>
      <c r="B6" s="20"/>
      <c r="C6" s="132" t="str">
        <f>IF('Start-up Costs'!B9=0," ",'Start-up Costs'!B9)</f>
        <v>One planted acre</v>
      </c>
      <c r="D6" s="133"/>
      <c r="E6" s="133"/>
      <c r="F6" s="133"/>
      <c r="G6" s="133"/>
      <c r="H6" s="134"/>
    </row>
    <row r="7" spans="1:8" ht="15.75">
      <c r="A7" s="20"/>
      <c r="B7" s="20"/>
      <c r="C7" s="128" t="str">
        <f>IF('Start-up Costs'!B10=0," ",'Start-up Costs'!B10)</f>
        <v>Drip irrigation system</v>
      </c>
      <c r="D7" s="128"/>
      <c r="E7" s="128"/>
      <c r="F7" s="128"/>
      <c r="G7" s="128"/>
      <c r="H7" s="128"/>
    </row>
    <row r="8" spans="1:8" ht="15.75">
      <c r="A8" s="20"/>
      <c r="B8" s="20"/>
      <c r="C8" s="128" t="str">
        <f>IF('Start-up Costs'!B11=0," ",'Start-up Costs'!B11)</f>
        <v>Organic system</v>
      </c>
      <c r="D8" s="128"/>
      <c r="E8" s="128"/>
      <c r="F8" s="128"/>
      <c r="G8" s="128"/>
      <c r="H8" s="128"/>
    </row>
    <row r="9" spans="1:8" ht="15.75">
      <c r="A9" s="20"/>
      <c r="B9" s="20"/>
      <c r="C9" s="128" t="str">
        <f>IF('Start-up Costs'!B12=0," ",'Start-up Costs'!B12)</f>
        <v>Plant spacing - 2.5 foot spacing, 5 foot centers</v>
      </c>
      <c r="D9" s="128"/>
      <c r="E9" s="128"/>
      <c r="F9" s="128"/>
      <c r="G9" s="128"/>
      <c r="H9" s="128"/>
    </row>
    <row r="10" spans="1:8" ht="15.75">
      <c r="A10" s="20"/>
      <c r="B10" s="20"/>
      <c r="C10" s="128" t="str">
        <f>IF('Start-up Costs'!B13=0," ",'Start-up Costs'!B13)</f>
        <v xml:space="preserve">Plant loss first year - 70 plants </v>
      </c>
      <c r="D10" s="128"/>
      <c r="E10" s="128"/>
      <c r="F10" s="128"/>
      <c r="G10" s="128"/>
      <c r="H10" s="128"/>
    </row>
    <row r="11" spans="1:8" ht="15.75">
      <c r="A11" s="20"/>
      <c r="B11" s="20"/>
      <c r="C11" s="128" t="str">
        <f>IF('Start-up Costs'!B14=0," ",'Start-up Costs'!B14)</f>
        <v xml:space="preserve"> </v>
      </c>
      <c r="D11" s="128"/>
      <c r="E11" s="128"/>
      <c r="F11" s="128"/>
      <c r="G11" s="128"/>
      <c r="H11" s="128"/>
    </row>
    <row r="12" spans="1:8" ht="15.75">
      <c r="A12" s="20"/>
      <c r="B12" s="20"/>
      <c r="C12" s="24"/>
      <c r="D12" s="24"/>
      <c r="E12" s="24"/>
      <c r="F12" s="24"/>
      <c r="G12" s="24"/>
      <c r="H12" s="24"/>
    </row>
    <row r="13" spans="1:8" ht="16.5" thickBot="1">
      <c r="A13" s="22"/>
      <c r="B13" s="26" t="s">
        <v>39</v>
      </c>
      <c r="C13" s="22"/>
      <c r="D13" s="22"/>
      <c r="E13" s="22"/>
      <c r="F13" s="22"/>
      <c r="G13" s="22"/>
      <c r="H13" s="22"/>
    </row>
    <row r="14" spans="1:8" ht="15.75">
      <c r="A14" s="16"/>
      <c r="B14" s="17"/>
      <c r="C14" s="47"/>
      <c r="D14" s="49"/>
      <c r="E14" s="51" t="s">
        <v>8</v>
      </c>
      <c r="F14" s="51" t="s">
        <v>66</v>
      </c>
      <c r="G14" s="51" t="s">
        <v>63</v>
      </c>
      <c r="H14" s="52" t="s">
        <v>18</v>
      </c>
    </row>
    <row r="15" spans="1:8" ht="16.5" thickBot="1">
      <c r="A15" s="24"/>
      <c r="B15" s="17"/>
      <c r="C15" s="48" t="s">
        <v>10</v>
      </c>
      <c r="D15" s="50" t="s">
        <v>9</v>
      </c>
      <c r="E15" s="50" t="s">
        <v>2</v>
      </c>
      <c r="F15" s="50" t="s">
        <v>67</v>
      </c>
      <c r="G15" s="50" t="s">
        <v>64</v>
      </c>
      <c r="H15" s="53" t="s">
        <v>2</v>
      </c>
    </row>
    <row r="16" spans="1:8" ht="15.75">
      <c r="A16" s="24"/>
      <c r="B16" s="25"/>
      <c r="C16" s="79" t="s">
        <v>22</v>
      </c>
      <c r="D16" s="80" t="s">
        <v>68</v>
      </c>
      <c r="E16" s="81">
        <v>1</v>
      </c>
      <c r="F16" s="81">
        <v>2880</v>
      </c>
      <c r="G16" s="54">
        <f>H16/$H$5</f>
        <v>0.83068935679261613</v>
      </c>
      <c r="H16" s="46">
        <f>E16*F16</f>
        <v>2880</v>
      </c>
    </row>
    <row r="17" spans="1:8" ht="15.75">
      <c r="A17" s="24"/>
      <c r="B17" s="25"/>
      <c r="C17" s="82" t="s">
        <v>23</v>
      </c>
      <c r="D17" s="83" t="s">
        <v>68</v>
      </c>
      <c r="E17" s="84">
        <v>1</v>
      </c>
      <c r="F17" s="84">
        <v>300</v>
      </c>
      <c r="G17" s="54">
        <f t="shared" ref="G17:G36" si="0">H17/$H$5</f>
        <v>8.6530141332564176E-2</v>
      </c>
      <c r="H17" s="46">
        <f t="shared" ref="H17:H36" si="1">E17*F17</f>
        <v>300</v>
      </c>
    </row>
    <row r="18" spans="1:8" ht="15.75">
      <c r="A18" s="24"/>
      <c r="B18" s="25"/>
      <c r="C18" s="82" t="s">
        <v>15</v>
      </c>
      <c r="D18" s="83" t="s">
        <v>16</v>
      </c>
      <c r="E18" s="84">
        <v>2</v>
      </c>
      <c r="F18" s="84">
        <v>25</v>
      </c>
      <c r="G18" s="54">
        <f t="shared" si="0"/>
        <v>1.442169022209403E-2</v>
      </c>
      <c r="H18" s="46">
        <f t="shared" si="1"/>
        <v>50</v>
      </c>
    </row>
    <row r="19" spans="1:8" ht="15.75">
      <c r="A19" s="24"/>
      <c r="B19" s="25"/>
      <c r="C19" s="82" t="s">
        <v>24</v>
      </c>
      <c r="D19" s="83"/>
      <c r="E19" s="84"/>
      <c r="F19" s="84"/>
      <c r="G19" s="54">
        <f t="shared" si="0"/>
        <v>0</v>
      </c>
      <c r="H19" s="46">
        <f t="shared" si="1"/>
        <v>0</v>
      </c>
    </row>
    <row r="20" spans="1:8" ht="15.75">
      <c r="A20" s="24"/>
      <c r="B20" s="25"/>
      <c r="C20" s="82" t="s">
        <v>25</v>
      </c>
      <c r="D20" s="83" t="s">
        <v>68</v>
      </c>
      <c r="E20" s="84">
        <v>1</v>
      </c>
      <c r="F20" s="84">
        <v>800</v>
      </c>
      <c r="G20" s="54">
        <f t="shared" si="0"/>
        <v>0.23074704355350448</v>
      </c>
      <c r="H20" s="46">
        <f t="shared" si="1"/>
        <v>800</v>
      </c>
    </row>
    <row r="21" spans="1:8" ht="15.75">
      <c r="A21" s="24"/>
      <c r="B21" s="25"/>
      <c r="C21" s="137" t="s">
        <v>26</v>
      </c>
      <c r="D21" s="138"/>
      <c r="E21" s="138"/>
      <c r="F21" s="139"/>
      <c r="G21" s="54"/>
      <c r="H21" s="46">
        <f t="shared" si="1"/>
        <v>0</v>
      </c>
    </row>
    <row r="22" spans="1:8" ht="15.75">
      <c r="A22" s="22"/>
      <c r="B22" s="22"/>
      <c r="C22" s="77" t="s">
        <v>35</v>
      </c>
      <c r="D22" s="83" t="s">
        <v>11</v>
      </c>
      <c r="E22" s="86">
        <v>10</v>
      </c>
      <c r="F22" s="77">
        <v>66</v>
      </c>
      <c r="G22" s="54">
        <f t="shared" si="0"/>
        <v>0.19036631093164119</v>
      </c>
      <c r="H22" s="46">
        <f t="shared" si="1"/>
        <v>660</v>
      </c>
    </row>
    <row r="23" spans="1:8" ht="15.75">
      <c r="A23" s="22"/>
      <c r="B23" s="22"/>
      <c r="C23" s="77" t="s">
        <v>36</v>
      </c>
      <c r="D23" s="83" t="s">
        <v>11</v>
      </c>
      <c r="E23" s="86">
        <v>10</v>
      </c>
      <c r="F23" s="77">
        <v>3</v>
      </c>
      <c r="G23" s="54">
        <f t="shared" si="0"/>
        <v>8.6530141332564169E-3</v>
      </c>
      <c r="H23" s="46">
        <f t="shared" si="1"/>
        <v>30</v>
      </c>
    </row>
    <row r="24" spans="1:8" ht="15.75">
      <c r="A24" s="22"/>
      <c r="B24" s="22"/>
      <c r="C24" s="77" t="s">
        <v>94</v>
      </c>
      <c r="D24" s="83" t="s">
        <v>11</v>
      </c>
      <c r="E24" s="86">
        <v>10</v>
      </c>
      <c r="F24" s="77">
        <v>12</v>
      </c>
      <c r="G24" s="54">
        <f t="shared" si="0"/>
        <v>3.4612056533025667E-2</v>
      </c>
      <c r="H24" s="46">
        <f t="shared" si="1"/>
        <v>120</v>
      </c>
    </row>
    <row r="25" spans="1:8" ht="15.75">
      <c r="A25" s="22"/>
      <c r="B25" s="22"/>
      <c r="C25" s="77" t="s">
        <v>12</v>
      </c>
      <c r="D25" s="83" t="s">
        <v>11</v>
      </c>
      <c r="E25" s="86">
        <v>10</v>
      </c>
      <c r="F25" s="77">
        <v>264</v>
      </c>
      <c r="G25" s="54">
        <f t="shared" si="0"/>
        <v>0.76146524372656477</v>
      </c>
      <c r="H25" s="46">
        <f t="shared" si="1"/>
        <v>2640</v>
      </c>
    </row>
    <row r="26" spans="1:8" ht="15.75">
      <c r="A26" s="22"/>
      <c r="B26" s="22"/>
      <c r="C26" s="77" t="s">
        <v>13</v>
      </c>
      <c r="D26" s="83" t="s">
        <v>11</v>
      </c>
      <c r="E26" s="86">
        <v>10</v>
      </c>
      <c r="F26" s="77">
        <v>12</v>
      </c>
      <c r="G26" s="54">
        <f t="shared" si="0"/>
        <v>3.4612056533025667E-2</v>
      </c>
      <c r="H26" s="46">
        <f t="shared" si="1"/>
        <v>120</v>
      </c>
    </row>
    <row r="27" spans="1:8" ht="15.75">
      <c r="A27" s="22"/>
      <c r="B27" s="22"/>
      <c r="C27" s="77" t="s">
        <v>37</v>
      </c>
      <c r="D27" s="83" t="s">
        <v>11</v>
      </c>
      <c r="E27" s="86">
        <v>10</v>
      </c>
      <c r="F27" s="77">
        <v>400</v>
      </c>
      <c r="G27" s="54">
        <f t="shared" si="0"/>
        <v>1.1537352177675224</v>
      </c>
      <c r="H27" s="46">
        <f t="shared" si="1"/>
        <v>4000</v>
      </c>
    </row>
    <row r="28" spans="1:8" ht="15.75">
      <c r="A28" s="22"/>
      <c r="B28" s="22"/>
      <c r="C28" s="77" t="s">
        <v>28</v>
      </c>
      <c r="D28" s="83" t="s">
        <v>11</v>
      </c>
      <c r="E28" s="86">
        <v>10</v>
      </c>
      <c r="F28" s="77">
        <v>500</v>
      </c>
      <c r="G28" s="54">
        <f t="shared" si="0"/>
        <v>1.442169022209403</v>
      </c>
      <c r="H28" s="46">
        <f t="shared" si="1"/>
        <v>5000</v>
      </c>
    </row>
    <row r="29" spans="1:8" ht="15.75">
      <c r="A29" s="22"/>
      <c r="B29" s="22"/>
      <c r="C29" s="77" t="s">
        <v>27</v>
      </c>
      <c r="D29" s="83" t="s">
        <v>68</v>
      </c>
      <c r="E29" s="86">
        <v>1</v>
      </c>
      <c r="F29" s="77">
        <v>200</v>
      </c>
      <c r="G29" s="54">
        <f t="shared" si="0"/>
        <v>5.7686760888376119E-2</v>
      </c>
      <c r="H29" s="46">
        <f t="shared" si="1"/>
        <v>200</v>
      </c>
    </row>
    <row r="30" spans="1:8" ht="15.75">
      <c r="A30" s="22"/>
      <c r="B30" s="22"/>
      <c r="C30" s="77" t="s">
        <v>29</v>
      </c>
      <c r="D30" s="83" t="s">
        <v>68</v>
      </c>
      <c r="E30" s="86">
        <v>1</v>
      </c>
      <c r="F30" s="77">
        <v>1600</v>
      </c>
      <c r="G30" s="54">
        <f t="shared" si="0"/>
        <v>0.46149408710700895</v>
      </c>
      <c r="H30" s="46">
        <f t="shared" si="1"/>
        <v>1600</v>
      </c>
    </row>
    <row r="31" spans="1:8" ht="15.75">
      <c r="A31" s="22"/>
      <c r="B31" s="22"/>
      <c r="C31" s="77" t="s">
        <v>32</v>
      </c>
      <c r="D31" s="83" t="s">
        <v>68</v>
      </c>
      <c r="E31" s="86">
        <v>1</v>
      </c>
      <c r="F31" s="77">
        <v>8000</v>
      </c>
      <c r="G31" s="54">
        <f t="shared" si="0"/>
        <v>2.3074704355350448</v>
      </c>
      <c r="H31" s="46">
        <f t="shared" si="1"/>
        <v>8000</v>
      </c>
    </row>
    <row r="32" spans="1:8" ht="15.75">
      <c r="A32" s="22"/>
      <c r="B32" s="22"/>
      <c r="C32" s="77" t="s">
        <v>30</v>
      </c>
      <c r="D32" s="83" t="s">
        <v>68</v>
      </c>
      <c r="E32" s="86">
        <v>1</v>
      </c>
      <c r="F32" s="77">
        <v>50</v>
      </c>
      <c r="G32" s="54">
        <f t="shared" si="0"/>
        <v>1.442169022209403E-2</v>
      </c>
      <c r="H32" s="46">
        <f t="shared" si="1"/>
        <v>50</v>
      </c>
    </row>
    <row r="33" spans="1:8" ht="15.75">
      <c r="A33" s="22"/>
      <c r="B33" s="22"/>
      <c r="C33" s="77" t="s">
        <v>14</v>
      </c>
      <c r="D33" s="83" t="s">
        <v>68</v>
      </c>
      <c r="E33" s="86">
        <v>50</v>
      </c>
      <c r="F33" s="77">
        <v>1</v>
      </c>
      <c r="G33" s="54">
        <f t="shared" si="0"/>
        <v>1.442169022209403E-2</v>
      </c>
      <c r="H33" s="46">
        <f t="shared" si="1"/>
        <v>50</v>
      </c>
    </row>
    <row r="34" spans="1:8" ht="15.75">
      <c r="A34" s="22"/>
      <c r="B34" s="22"/>
      <c r="C34" s="77" t="s">
        <v>90</v>
      </c>
      <c r="D34" s="83" t="s">
        <v>68</v>
      </c>
      <c r="E34" s="86">
        <v>1</v>
      </c>
      <c r="F34" s="77">
        <v>300</v>
      </c>
      <c r="G34" s="54">
        <f t="shared" si="0"/>
        <v>8.6530141332564176E-2</v>
      </c>
      <c r="H34" s="46">
        <f t="shared" si="1"/>
        <v>300</v>
      </c>
    </row>
    <row r="35" spans="1:8" ht="15.75">
      <c r="A35" s="22"/>
      <c r="B35" s="22"/>
      <c r="C35" s="77" t="s">
        <v>91</v>
      </c>
      <c r="D35" s="83" t="s">
        <v>68</v>
      </c>
      <c r="E35" s="86">
        <v>1</v>
      </c>
      <c r="F35" s="77">
        <v>500</v>
      </c>
      <c r="G35" s="54">
        <f t="shared" si="0"/>
        <v>0.1442169022209403</v>
      </c>
      <c r="H35" s="46">
        <f t="shared" si="1"/>
        <v>500</v>
      </c>
    </row>
    <row r="36" spans="1:8" ht="15.75">
      <c r="A36" s="22"/>
      <c r="B36" s="22"/>
      <c r="C36" s="77" t="s">
        <v>31</v>
      </c>
      <c r="D36" s="83"/>
      <c r="E36" s="86">
        <v>1</v>
      </c>
      <c r="F36" s="77">
        <v>500</v>
      </c>
      <c r="G36" s="54">
        <f t="shared" si="0"/>
        <v>0.1442169022209403</v>
      </c>
      <c r="H36" s="46">
        <f t="shared" si="1"/>
        <v>500</v>
      </c>
    </row>
    <row r="37" spans="1:8" ht="15.75">
      <c r="A37" s="22"/>
      <c r="B37" s="22"/>
      <c r="C37" s="24" t="s">
        <v>33</v>
      </c>
      <c r="D37" s="22"/>
      <c r="E37" s="22"/>
      <c r="F37" s="22"/>
      <c r="G37" s="55">
        <f>SUM(G16:G36)</f>
        <v>8.0184597634842802</v>
      </c>
      <c r="H37" s="18">
        <f>SUM(H16:H36)</f>
        <v>27800</v>
      </c>
    </row>
    <row r="38" spans="1:8" ht="15.75">
      <c r="A38" s="22"/>
      <c r="B38" s="22"/>
      <c r="C38" s="22"/>
      <c r="D38" s="22"/>
      <c r="E38" s="22"/>
      <c r="F38" s="22"/>
      <c r="G38" s="22"/>
      <c r="H38" s="19"/>
    </row>
    <row r="39" spans="1:8" ht="15.75">
      <c r="A39" s="22"/>
      <c r="B39" s="26" t="s">
        <v>34</v>
      </c>
      <c r="C39" s="22"/>
      <c r="D39" s="22"/>
      <c r="E39" s="22"/>
      <c r="F39" s="22"/>
      <c r="G39" s="22"/>
      <c r="H39" s="24"/>
    </row>
    <row r="40" spans="1:8" ht="15.75">
      <c r="A40" s="22"/>
      <c r="B40" s="22"/>
      <c r="C40" s="77" t="s">
        <v>80</v>
      </c>
      <c r="D40" s="77" t="s">
        <v>87</v>
      </c>
      <c r="E40" s="87">
        <v>4</v>
      </c>
      <c r="F40" s="88">
        <v>4618</v>
      </c>
      <c r="G40" s="57">
        <f>H40/$H$5</f>
        <v>5.3279492356504186</v>
      </c>
      <c r="H40" s="58">
        <f>F40*E40</f>
        <v>18472</v>
      </c>
    </row>
    <row r="41" spans="1:8" ht="15.75">
      <c r="A41" s="22"/>
      <c r="B41" s="22"/>
      <c r="C41" s="77" t="s">
        <v>81</v>
      </c>
      <c r="D41" s="77" t="s">
        <v>87</v>
      </c>
      <c r="E41" s="87">
        <v>5</v>
      </c>
      <c r="F41" s="88">
        <v>4618</v>
      </c>
      <c r="G41" s="57">
        <f t="shared" ref="G41:G43" si="2">H41/$H$5</f>
        <v>6.6599365445630232</v>
      </c>
      <c r="H41" s="58">
        <f t="shared" ref="H41:H43" si="3">F41*E41</f>
        <v>23090</v>
      </c>
    </row>
    <row r="42" spans="1:8" ht="15.75">
      <c r="A42" s="22"/>
      <c r="B42" s="22"/>
      <c r="C42" s="77" t="s">
        <v>84</v>
      </c>
      <c r="D42" s="77" t="s">
        <v>83</v>
      </c>
      <c r="E42" s="87">
        <v>1.8</v>
      </c>
      <c r="F42" s="88">
        <v>925</v>
      </c>
      <c r="G42" s="57">
        <f t="shared" si="2"/>
        <v>0.48024228439573119</v>
      </c>
      <c r="H42" s="58">
        <f t="shared" si="3"/>
        <v>1665</v>
      </c>
    </row>
    <row r="43" spans="1:8" ht="15.75">
      <c r="A43" s="22"/>
      <c r="B43" s="22"/>
      <c r="C43" s="77" t="s">
        <v>85</v>
      </c>
      <c r="D43" s="77" t="s">
        <v>83</v>
      </c>
      <c r="E43" s="87">
        <v>2.2000000000000002</v>
      </c>
      <c r="F43" s="88">
        <v>925</v>
      </c>
      <c r="G43" s="57">
        <f t="shared" si="2"/>
        <v>0.58696279203922708</v>
      </c>
      <c r="H43" s="58">
        <f t="shared" si="3"/>
        <v>2035.0000000000002</v>
      </c>
    </row>
    <row r="44" spans="1:8" ht="15.75">
      <c r="A44" s="22"/>
      <c r="C44" s="26" t="s">
        <v>38</v>
      </c>
      <c r="D44" s="22"/>
      <c r="E44" s="22"/>
      <c r="F44" s="22"/>
      <c r="G44" s="59">
        <f>SUM(G40:G43)</f>
        <v>13.0550908566484</v>
      </c>
      <c r="H44" s="18">
        <f>SUM(H40:H43)</f>
        <v>45262</v>
      </c>
    </row>
    <row r="45" spans="1:8" ht="15.75">
      <c r="A45" s="22"/>
      <c r="B45" s="23" t="s">
        <v>17</v>
      </c>
      <c r="C45" s="22"/>
      <c r="D45" s="22"/>
      <c r="E45" s="22"/>
      <c r="F45" s="22"/>
      <c r="G45" s="59">
        <f>G44-G37</f>
        <v>5.0366310931641198</v>
      </c>
      <c r="H45" s="18">
        <f>H44-H37</f>
        <v>17462</v>
      </c>
    </row>
  </sheetData>
  <sheetProtection sheet="1" objects="1" scenarios="1"/>
  <mergeCells count="9">
    <mergeCell ref="C10:H10"/>
    <mergeCell ref="C11:H11"/>
    <mergeCell ref="C21:F21"/>
    <mergeCell ref="C4:H4"/>
    <mergeCell ref="C5:G5"/>
    <mergeCell ref="C6:H6"/>
    <mergeCell ref="C7:H7"/>
    <mergeCell ref="C8:H8"/>
    <mergeCell ref="C9:H9"/>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Welcome</vt:lpstr>
      <vt:lpstr>Start-up Costs</vt:lpstr>
      <vt:lpstr>Year 1</vt:lpstr>
      <vt:lpstr>Year 2</vt:lpstr>
      <vt:lpstr>Year 3</vt:lpstr>
      <vt:lpstr>Year 4</vt:lpstr>
      <vt:lpstr>Year 5</vt:lpstr>
      <vt:lpstr>Year 6</vt:lpstr>
      <vt:lpstr>Year 7</vt:lpstr>
      <vt:lpstr>NPV - Profit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c:creator>
  <cp:lastModifiedBy>Kellie Clark</cp:lastModifiedBy>
  <cp:lastPrinted>2013-07-11T17:06:35Z</cp:lastPrinted>
  <dcterms:created xsi:type="dcterms:W3CDTF">2013-05-29T21:31:53Z</dcterms:created>
  <dcterms:modified xsi:type="dcterms:W3CDTF">2013-07-15T15:11:35Z</dcterms:modified>
</cp:coreProperties>
</file>