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80" activeTab="0"/>
  </bookViews>
  <sheets>
    <sheet name="Sheet1" sheetId="1" r:id="rId1"/>
  </sheets>
  <definedNames>
    <definedName name="_xlnm.Print_Area" localSheetId="0">'Sheet1'!$B$2:$I$69</definedName>
  </definedNames>
  <calcPr fullCalcOnLoad="1"/>
</workbook>
</file>

<file path=xl/sharedStrings.xml><?xml version="1.0" encoding="utf-8"?>
<sst xmlns="http://schemas.openxmlformats.org/spreadsheetml/2006/main" count="100" uniqueCount="73">
  <si>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</si>
  <si>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</si>
  <si>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</si>
  <si>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</si>
  <si>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</si>
  <si>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</si>
  <si>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</si>
  <si>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</si>
  <si>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</si>
  <si>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</si>
  <si>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</si>
  <si>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</si>
  <si>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</si>
  <si>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</si>
  <si>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</si>
  <si>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</si>
  <si>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</si>
  <si>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</si>
  <si>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</si>
  <si>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</si>
  <si>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</si>
  <si>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</si>
  <si>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</si>
  <si>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Water Assessment (surface)</t>
  </si>
  <si>
    <t>Fuel</t>
  </si>
  <si>
    <t>Repairs &amp; Maintenance</t>
  </si>
  <si>
    <t>Interest (6 months @ 6.0%)</t>
  </si>
  <si>
    <t>dollars</t>
  </si>
  <si>
    <t>Hauling</t>
  </si>
  <si>
    <t>General Farm Overhead</t>
  </si>
  <si>
    <t>Depreciation</t>
  </si>
  <si>
    <t>Real Estate Taxes</t>
  </si>
  <si>
    <t>TOTAL DIRECT COSTS</t>
  </si>
  <si>
    <t>Estimated Production Costs &amp; Returns</t>
  </si>
  <si>
    <t xml:space="preserve">YIELD  </t>
  </si>
  <si>
    <t>Herbicide</t>
  </si>
  <si>
    <t>acre</t>
  </si>
  <si>
    <t>Land ($5,000 @ 4%)</t>
  </si>
  <si>
    <t>Tillage</t>
  </si>
  <si>
    <t>Furrow</t>
  </si>
  <si>
    <t>Southeast - Alfalfa (Furrow Irrigation)</t>
  </si>
  <si>
    <t>tons</t>
  </si>
  <si>
    <t>lbs</t>
  </si>
  <si>
    <t>Application</t>
  </si>
  <si>
    <t>Spot Spray (Roundup)</t>
  </si>
  <si>
    <t>Crop Insurance (NAP)</t>
  </si>
  <si>
    <t>Irrigation</t>
  </si>
  <si>
    <t>Labor (5 irrigations)</t>
  </si>
  <si>
    <t>Swath (4 cuttings)</t>
  </si>
  <si>
    <t xml:space="preserve">PER TON  </t>
  </si>
  <si>
    <t>TONS PER ACRE</t>
  </si>
  <si>
    <t>ALTERNATIVE PRICES ($/ton)</t>
  </si>
  <si>
    <t>Establishment (5-year allocation)</t>
  </si>
  <si>
    <t>Alfalfa Establishment Costs</t>
  </si>
  <si>
    <t>Destroy Previous Crop</t>
  </si>
  <si>
    <t>Deep Tillage</t>
  </si>
  <si>
    <t>Disk (2x)</t>
  </si>
  <si>
    <t>Plant</t>
  </si>
  <si>
    <t>Fertilizer (300 lbs, 11-52-0, $0.08/lb)</t>
  </si>
  <si>
    <t xml:space="preserve">$/Acre  </t>
  </si>
  <si>
    <t>Seed (20 lbs/ac, $315-$384/50 lbs = $700/cwt)</t>
  </si>
  <si>
    <t>Annual allocation over 5 years</t>
  </si>
  <si>
    <t>Level (2x)</t>
  </si>
  <si>
    <t>Other</t>
  </si>
  <si>
    <t>Bale (4x4 large bales)</t>
  </si>
  <si>
    <t>ton</t>
  </si>
  <si>
    <t>Alfalfa Hay (dairy quality)</t>
  </si>
  <si>
    <t>Alfalfa Hay (cow quality)</t>
  </si>
  <si>
    <t>Chemical</t>
  </si>
  <si>
    <t>Insecticide</t>
  </si>
  <si>
    <t>11-52-0</t>
  </si>
  <si>
    <t>Fertilizer</t>
  </si>
  <si>
    <t>Rake (4 cuttings)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</si>
</sst>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8" fontId="35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5" fillId="0" borderId="0" xfId="0" applyFont="1" applyAlignment="1">
      <alignment horizontal="left" vertical="center" indent="2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6" fontId="35" fillId="0" borderId="0" xfId="0" applyNumberFormat="1" applyFont="1" applyAlignment="1">
      <alignment vertical="center"/>
    </xf>
    <xf numFmtId="8" fontId="35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8" fontId="38" fillId="0" borderId="15" xfId="0" applyNumberFormat="1" applyFont="1" applyBorder="1" applyAlignment="1">
      <alignment vertical="center"/>
    </xf>
    <xf numFmtId="8" fontId="38" fillId="0" borderId="16" xfId="0" applyNumberFormat="1" applyFont="1" applyBorder="1" applyAlignment="1">
      <alignment vertical="center"/>
    </xf>
    <xf numFmtId="8" fontId="38" fillId="0" borderId="17" xfId="0" applyNumberFormat="1" applyFont="1" applyBorder="1" applyAlignment="1">
      <alignment vertical="center"/>
    </xf>
    <xf numFmtId="8" fontId="38" fillId="0" borderId="18" xfId="0" applyNumberFormat="1" applyFont="1" applyBorder="1" applyAlignment="1">
      <alignment vertical="center"/>
    </xf>
    <xf numFmtId="8" fontId="38" fillId="0" borderId="0" xfId="0" applyNumberFormat="1" applyFont="1" applyBorder="1" applyAlignment="1">
      <alignment vertical="center"/>
    </xf>
    <xf numFmtId="8" fontId="38" fillId="0" borderId="19" xfId="0" applyNumberFormat="1" applyFont="1" applyBorder="1" applyAlignment="1">
      <alignment vertical="center"/>
    </xf>
    <xf numFmtId="8" fontId="38" fillId="0" borderId="20" xfId="0" applyNumberFormat="1" applyFont="1" applyBorder="1" applyAlignment="1">
      <alignment vertical="center"/>
    </xf>
    <xf numFmtId="8" fontId="38" fillId="0" borderId="12" xfId="0" applyNumberFormat="1" applyFont="1" applyBorder="1" applyAlignment="1">
      <alignment vertical="center"/>
    </xf>
    <xf numFmtId="8" fontId="38" fillId="0" borderId="21" xfId="0" applyNumberFormat="1" applyFont="1" applyBorder="1" applyAlignment="1">
      <alignment vertical="center"/>
    </xf>
    <xf numFmtId="9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40" fontId="0" fillId="0" borderId="0" xfId="0" applyNumberFormat="1" applyFont="1" applyAlignment="1">
      <alignment horizontal="center" vertical="center"/>
    </xf>
    <xf numFmtId="167" fontId="38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11" borderId="12" xfId="0" applyFont="1" applyFill="1" applyBorder="1" applyAlignment="1">
      <alignment vertical="center"/>
    </xf>
    <xf numFmtId="0" fontId="0" fillId="11" borderId="12" xfId="0" applyFont="1" applyFill="1" applyBorder="1" applyAlignment="1">
      <alignment horizontal="right" vertical="center"/>
    </xf>
    <xf numFmtId="0" fontId="0" fillId="11" borderId="0" xfId="0" applyFont="1" applyFill="1" applyAlignment="1">
      <alignment horizontal="left" vertical="center" indent="2"/>
    </xf>
    <xf numFmtId="40" fontId="0" fillId="11" borderId="0" xfId="0" applyNumberFormat="1" applyFont="1" applyFill="1" applyAlignment="1">
      <alignment vertical="center"/>
    </xf>
    <xf numFmtId="0" fontId="0" fillId="11" borderId="0" xfId="0" applyFont="1" applyFill="1" applyBorder="1" applyAlignment="1">
      <alignment horizontal="left" vertical="center" indent="2"/>
    </xf>
    <xf numFmtId="40" fontId="0" fillId="11" borderId="0" xfId="0" applyNumberFormat="1" applyFont="1" applyFill="1" applyBorder="1" applyAlignment="1">
      <alignment vertical="center"/>
    </xf>
    <xf numFmtId="0" fontId="0" fillId="11" borderId="12" xfId="0" applyFont="1" applyFill="1" applyBorder="1" applyAlignment="1">
      <alignment horizontal="left" vertical="center" indent="2"/>
    </xf>
    <xf numFmtId="40" fontId="0" fillId="11" borderId="12" xfId="0" applyNumberFormat="1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0" fontId="38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9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8" width="9.7109375" style="5" customWidth="1"/>
    <col min="9" max="9" width="10.7109375" style="5" customWidth="1"/>
    <col min="10" max="10" width="8.8515625" style="5" customWidth="1"/>
    <col min="11" max="11" width="40.7109375" style="5" customWidth="1"/>
    <col min="12" max="16384" width="8.8515625" style="5" customWidth="1"/>
  </cols>
  <sheetData>
    <row r="2" ht="78" customHeight="1"/>
    <row r="3" ht="4.5" customHeight="1"/>
    <row r="4" spans="2:9" ht="19.5" customHeight="1">
      <c r="B4" s="81" t="s">
        <v>40</v>
      </c>
      <c r="C4" s="81"/>
      <c r="D4" s="81"/>
      <c r="E4" s="81"/>
      <c r="F4" s="81"/>
      <c r="G4" s="81"/>
      <c r="H4" s="81"/>
      <c r="I4" s="6">
        <v>2017</v>
      </c>
    </row>
    <row r="5" ht="19.5" customHeight="1">
      <c r="B5" s="60" t="s">
        <v>33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17</v>
      </c>
      <c r="E7" s="2" t="s">
        <v>18</v>
      </c>
      <c r="F7" s="1" t="s">
        <v>34</v>
      </c>
      <c r="G7" s="2" t="s">
        <v>19</v>
      </c>
      <c r="H7" s="2" t="s">
        <v>49</v>
      </c>
      <c r="I7" s="3" t="s">
        <v>2</v>
      </c>
    </row>
    <row r="8" spans="2:9" ht="4.5" customHeight="1">
      <c r="B8" s="75"/>
      <c r="C8" s="75"/>
      <c r="D8" s="76"/>
      <c r="E8" s="77"/>
      <c r="F8" s="76"/>
      <c r="G8" s="77"/>
      <c r="H8" s="77"/>
      <c r="I8" s="78"/>
    </row>
    <row r="9" spans="2:9" ht="13.5" customHeight="1">
      <c r="B9" s="36" t="s">
        <v>66</v>
      </c>
      <c r="C9" s="36"/>
      <c r="D9" s="11" t="s">
        <v>41</v>
      </c>
      <c r="E9" s="12">
        <v>200</v>
      </c>
      <c r="F9" s="11">
        <v>1.25</v>
      </c>
      <c r="G9" s="13">
        <f>E9*F9</f>
        <v>250</v>
      </c>
      <c r="H9" s="12">
        <f>G9/F9</f>
        <v>200</v>
      </c>
      <c r="I9" s="79"/>
    </row>
    <row r="10" spans="2:9" ht="13.5" customHeight="1">
      <c r="B10" s="36" t="s">
        <v>67</v>
      </c>
      <c r="C10" s="36"/>
      <c r="D10" s="11" t="s">
        <v>41</v>
      </c>
      <c r="E10" s="12">
        <v>125</v>
      </c>
      <c r="F10" s="11">
        <f>5.2-1.25</f>
        <v>3.95</v>
      </c>
      <c r="G10" s="13">
        <f>E10*F10</f>
        <v>493.75</v>
      </c>
      <c r="H10" s="12">
        <f>G10/F10</f>
        <v>125</v>
      </c>
      <c r="I10" s="79"/>
    </row>
    <row r="11" spans="2:9" ht="13.5" customHeight="1">
      <c r="B11" s="36" t="s">
        <v>63</v>
      </c>
      <c r="C11" s="36"/>
      <c r="D11" s="79"/>
      <c r="E11" s="79"/>
      <c r="F11" s="79"/>
      <c r="G11" s="79"/>
      <c r="H11" s="79"/>
      <c r="I11" s="79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3</v>
      </c>
      <c r="C13" s="39"/>
      <c r="D13" s="40"/>
      <c r="E13" s="41"/>
      <c r="F13" s="41"/>
      <c r="G13" s="42">
        <f>SUM(G9:G12)</f>
        <v>743.75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4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17</v>
      </c>
      <c r="E16" s="3" t="s">
        <v>20</v>
      </c>
      <c r="F16" s="4" t="s">
        <v>21</v>
      </c>
      <c r="G16" s="3" t="s">
        <v>19</v>
      </c>
      <c r="H16" s="3" t="s">
        <v>49</v>
      </c>
      <c r="I16" s="3" t="s">
        <v>2</v>
      </c>
    </row>
    <row r="17" spans="2:6" ht="15" customHeight="1">
      <c r="B17" s="5" t="s">
        <v>5</v>
      </c>
      <c r="D17" s="11"/>
      <c r="F17" s="11"/>
    </row>
    <row r="18" spans="2:12" ht="15" customHeight="1">
      <c r="B18" s="36" t="s">
        <v>52</v>
      </c>
      <c r="D18" s="11" t="s">
        <v>36</v>
      </c>
      <c r="E18" s="21">
        <f>L29</f>
        <v>55</v>
      </c>
      <c r="F18" s="11">
        <v>1</v>
      </c>
      <c r="G18" s="21">
        <f>E18*F18</f>
        <v>55</v>
      </c>
      <c r="H18" s="21">
        <f>G18/$F$9</f>
        <v>44</v>
      </c>
      <c r="I18" s="79"/>
      <c r="K18" s="65" t="s">
        <v>53</v>
      </c>
      <c r="L18" s="66" t="s">
        <v>59</v>
      </c>
    </row>
    <row r="19" spans="2:12" ht="13.5" customHeight="1">
      <c r="B19" s="36" t="s">
        <v>38</v>
      </c>
      <c r="C19" s="36"/>
      <c r="D19" s="11"/>
      <c r="E19" s="21"/>
      <c r="F19" s="22"/>
      <c r="G19" s="21"/>
      <c r="H19" s="21"/>
      <c r="I19" s="64"/>
      <c r="K19" s="67" t="s">
        <v>54</v>
      </c>
      <c r="L19" s="68">
        <v>12</v>
      </c>
    </row>
    <row r="20" spans="2:12" ht="13.5" customHeight="1">
      <c r="B20" s="61" t="s">
        <v>39</v>
      </c>
      <c r="C20" s="36"/>
      <c r="D20" s="11" t="s">
        <v>36</v>
      </c>
      <c r="E20" s="21">
        <v>15</v>
      </c>
      <c r="F20" s="22">
        <v>1</v>
      </c>
      <c r="G20" s="21">
        <f>E20*F20</f>
        <v>15</v>
      </c>
      <c r="H20" s="21">
        <f>G20/$F$9</f>
        <v>12</v>
      </c>
      <c r="I20" s="79"/>
      <c r="K20" s="67" t="s">
        <v>55</v>
      </c>
      <c r="L20" s="68">
        <v>22</v>
      </c>
    </row>
    <row r="21" spans="2:12" ht="13.5" customHeight="1">
      <c r="B21" s="36" t="s">
        <v>71</v>
      </c>
      <c r="C21" s="36"/>
      <c r="I21" s="64"/>
      <c r="K21" s="67" t="s">
        <v>56</v>
      </c>
      <c r="L21" s="68">
        <v>20</v>
      </c>
    </row>
    <row r="22" spans="2:12" ht="13.5" customHeight="1">
      <c r="B22" s="61" t="s">
        <v>70</v>
      </c>
      <c r="C22" s="36"/>
      <c r="D22" s="11" t="s">
        <v>42</v>
      </c>
      <c r="E22" s="21">
        <f>150/2000</f>
        <v>0.075</v>
      </c>
      <c r="F22" s="22">
        <v>150</v>
      </c>
      <c r="G22" s="21">
        <f>E22*F22</f>
        <v>11.25</v>
      </c>
      <c r="H22" s="21">
        <f>G22/$F$9</f>
        <v>9</v>
      </c>
      <c r="I22" s="79"/>
      <c r="K22" s="67" t="s">
        <v>62</v>
      </c>
      <c r="L22" s="68">
        <v>30</v>
      </c>
    </row>
    <row r="23" spans="2:12" ht="13.5" customHeight="1">
      <c r="B23" s="61" t="s">
        <v>22</v>
      </c>
      <c r="C23" s="36"/>
      <c r="D23" s="11" t="s">
        <v>36</v>
      </c>
      <c r="E23" s="21">
        <v>10</v>
      </c>
      <c r="F23" s="22">
        <v>1</v>
      </c>
      <c r="G23" s="21">
        <f>E23*F23</f>
        <v>10</v>
      </c>
      <c r="H23" s="21">
        <f>G23/$F$9</f>
        <v>8</v>
      </c>
      <c r="I23" s="79"/>
      <c r="K23" s="67" t="s">
        <v>39</v>
      </c>
      <c r="L23" s="68">
        <v>15</v>
      </c>
    </row>
    <row r="24" spans="2:12" ht="13.5" customHeight="1">
      <c r="B24" s="36" t="s">
        <v>35</v>
      </c>
      <c r="C24" s="36"/>
      <c r="K24" s="67" t="s">
        <v>57</v>
      </c>
      <c r="L24" s="68">
        <v>12</v>
      </c>
    </row>
    <row r="25" spans="2:12" ht="13.5" customHeight="1">
      <c r="B25" s="61" t="s">
        <v>68</v>
      </c>
      <c r="C25" s="36"/>
      <c r="D25" s="11" t="s">
        <v>36</v>
      </c>
      <c r="E25" s="21">
        <v>7</v>
      </c>
      <c r="F25" s="22">
        <v>1</v>
      </c>
      <c r="G25" s="21">
        <f>E25*F25</f>
        <v>7</v>
      </c>
      <c r="H25" s="21">
        <f>G25/$F$9</f>
        <v>5.6</v>
      </c>
      <c r="I25" s="79"/>
      <c r="K25" s="67" t="s">
        <v>60</v>
      </c>
      <c r="L25" s="68">
        <v>140</v>
      </c>
    </row>
    <row r="26" spans="2:12" ht="13.5" customHeight="1">
      <c r="B26" s="61" t="s">
        <v>43</v>
      </c>
      <c r="C26" s="36"/>
      <c r="D26" s="11" t="s">
        <v>27</v>
      </c>
      <c r="E26" s="21">
        <v>10</v>
      </c>
      <c r="F26" s="22">
        <v>1</v>
      </c>
      <c r="G26" s="21">
        <f>E26*F26</f>
        <v>10</v>
      </c>
      <c r="H26" s="21">
        <f>G26/$F$9</f>
        <v>8</v>
      </c>
      <c r="I26" s="79"/>
      <c r="K26" s="69" t="s">
        <v>58</v>
      </c>
      <c r="L26" s="70">
        <v>24</v>
      </c>
    </row>
    <row r="27" spans="2:12" ht="13.5" customHeight="1">
      <c r="B27" s="61" t="s">
        <v>44</v>
      </c>
      <c r="C27" s="36"/>
      <c r="D27" s="11" t="s">
        <v>36</v>
      </c>
      <c r="E27" s="21">
        <v>12</v>
      </c>
      <c r="F27" s="62">
        <v>0.7</v>
      </c>
      <c r="G27" s="21">
        <f>E27*F27</f>
        <v>8.399999999999999</v>
      </c>
      <c r="H27" s="21">
        <f>G27/$F$9</f>
        <v>6.719999999999999</v>
      </c>
      <c r="I27" s="79"/>
      <c r="K27" s="71" t="s">
        <v>63</v>
      </c>
      <c r="L27" s="72">
        <v>0</v>
      </c>
    </row>
    <row r="28" spans="2:12" ht="13.5" customHeight="1">
      <c r="B28" s="36" t="s">
        <v>69</v>
      </c>
      <c r="C28" s="36"/>
      <c r="K28" s="73"/>
      <c r="L28" s="68">
        <f>SUM(L19:L27)</f>
        <v>275</v>
      </c>
    </row>
    <row r="29" spans="2:12" ht="13.5" customHeight="1">
      <c r="B29" s="61" t="s">
        <v>68</v>
      </c>
      <c r="C29" s="36"/>
      <c r="D29" s="11" t="s">
        <v>36</v>
      </c>
      <c r="E29" s="21">
        <v>7</v>
      </c>
      <c r="F29" s="22">
        <v>1</v>
      </c>
      <c r="G29" s="21">
        <f>E29*F29</f>
        <v>7</v>
      </c>
      <c r="H29" s="21">
        <f>G29/$F$9</f>
        <v>5.6</v>
      </c>
      <c r="I29" s="79"/>
      <c r="K29" s="74" t="s">
        <v>61</v>
      </c>
      <c r="L29" s="68">
        <f>L28/5</f>
        <v>55</v>
      </c>
    </row>
    <row r="30" spans="2:9" ht="13.5" customHeight="1">
      <c r="B30" s="61" t="s">
        <v>43</v>
      </c>
      <c r="C30" s="36"/>
      <c r="D30" s="11" t="s">
        <v>27</v>
      </c>
      <c r="E30" s="21">
        <v>10</v>
      </c>
      <c r="F30" s="22">
        <v>1</v>
      </c>
      <c r="G30" s="21">
        <f>E30*F30</f>
        <v>10</v>
      </c>
      <c r="H30" s="21">
        <f>G30/$F$9</f>
        <v>8</v>
      </c>
      <c r="I30" s="79"/>
    </row>
    <row r="31" spans="2:9" ht="13.5" customHeight="1">
      <c r="B31" s="36" t="s">
        <v>46</v>
      </c>
      <c r="C31" s="36"/>
      <c r="D31" s="11"/>
      <c r="E31" s="21"/>
      <c r="F31" s="62"/>
      <c r="G31" s="21"/>
      <c r="H31" s="21"/>
      <c r="I31" s="23"/>
    </row>
    <row r="32" spans="2:9" ht="13.5" customHeight="1">
      <c r="B32" s="61" t="s">
        <v>23</v>
      </c>
      <c r="C32" s="36"/>
      <c r="D32" s="11" t="s">
        <v>27</v>
      </c>
      <c r="E32" s="21">
        <v>15</v>
      </c>
      <c r="F32" s="22">
        <v>1</v>
      </c>
      <c r="G32" s="21">
        <f aca="true" t="shared" si="0" ref="G32:G37">E32*F32</f>
        <v>15</v>
      </c>
      <c r="H32" s="21">
        <f aca="true" t="shared" si="1" ref="H32:H37">G32/$F$9</f>
        <v>12</v>
      </c>
      <c r="I32" s="79"/>
    </row>
    <row r="33" spans="2:9" ht="13.5" customHeight="1">
      <c r="B33" s="61" t="s">
        <v>47</v>
      </c>
      <c r="C33" s="36"/>
      <c r="D33" s="11" t="s">
        <v>27</v>
      </c>
      <c r="E33" s="21">
        <v>50</v>
      </c>
      <c r="F33" s="22">
        <v>1</v>
      </c>
      <c r="G33" s="21">
        <f t="shared" si="0"/>
        <v>50</v>
      </c>
      <c r="H33" s="21">
        <f t="shared" si="1"/>
        <v>40</v>
      </c>
      <c r="I33" s="79"/>
    </row>
    <row r="34" spans="2:9" ht="13.5" customHeight="1">
      <c r="B34" s="36" t="s">
        <v>45</v>
      </c>
      <c r="C34" s="36"/>
      <c r="D34" s="11" t="s">
        <v>27</v>
      </c>
      <c r="E34" s="21">
        <v>5</v>
      </c>
      <c r="F34" s="22">
        <v>1</v>
      </c>
      <c r="G34" s="21">
        <f t="shared" si="0"/>
        <v>5</v>
      </c>
      <c r="H34" s="21">
        <f t="shared" si="1"/>
        <v>4</v>
      </c>
      <c r="I34" s="79"/>
    </row>
    <row r="35" spans="2:9" ht="13.5" customHeight="1">
      <c r="B35" s="36" t="s">
        <v>24</v>
      </c>
      <c r="C35" s="36"/>
      <c r="D35" s="11" t="s">
        <v>27</v>
      </c>
      <c r="E35" s="21">
        <v>0</v>
      </c>
      <c r="F35" s="22">
        <v>1</v>
      </c>
      <c r="G35" s="21">
        <f t="shared" si="0"/>
        <v>0</v>
      </c>
      <c r="H35" s="21">
        <f t="shared" si="1"/>
        <v>0</v>
      </c>
      <c r="I35" s="79"/>
    </row>
    <row r="36" spans="2:9" ht="13.5" customHeight="1">
      <c r="B36" s="36" t="s">
        <v>25</v>
      </c>
      <c r="C36" s="36"/>
      <c r="D36" s="11" t="s">
        <v>27</v>
      </c>
      <c r="E36" s="21">
        <v>0</v>
      </c>
      <c r="F36" s="22">
        <v>1</v>
      </c>
      <c r="G36" s="21">
        <f t="shared" si="0"/>
        <v>0</v>
      </c>
      <c r="H36" s="21">
        <f t="shared" si="1"/>
        <v>0</v>
      </c>
      <c r="I36" s="79"/>
    </row>
    <row r="37" spans="2:9" ht="13.5" customHeight="1">
      <c r="B37" s="36" t="s">
        <v>26</v>
      </c>
      <c r="C37" s="36"/>
      <c r="D37" s="11" t="s">
        <v>27</v>
      </c>
      <c r="E37" s="21">
        <f>SUM(G19:G36)*0.5*0.06</f>
        <v>4.4595</v>
      </c>
      <c r="F37" s="22">
        <v>1</v>
      </c>
      <c r="G37" s="21">
        <f t="shared" si="0"/>
        <v>4.4595</v>
      </c>
      <c r="H37" s="21">
        <f t="shared" si="1"/>
        <v>3.5676</v>
      </c>
      <c r="I37" s="79"/>
    </row>
    <row r="38" spans="2:9" ht="4.5" customHeight="1">
      <c r="B38" s="24"/>
      <c r="C38" s="24"/>
      <c r="D38" s="25"/>
      <c r="E38" s="23"/>
      <c r="F38" s="25"/>
      <c r="G38" s="23"/>
      <c r="H38" s="23"/>
      <c r="I38" s="23"/>
    </row>
    <row r="39" spans="2:9" ht="13.5" customHeight="1">
      <c r="B39" s="36" t="s">
        <v>6</v>
      </c>
      <c r="C39" s="36"/>
      <c r="D39" s="11"/>
      <c r="F39" s="11"/>
      <c r="G39" s="26">
        <f>SUM(G19:G38)</f>
        <v>153.1095</v>
      </c>
      <c r="H39" s="26">
        <f>G39/F9</f>
        <v>122.4876</v>
      </c>
      <c r="I39" s="26">
        <f>SUM(I19:I38)</f>
        <v>0</v>
      </c>
    </row>
    <row r="40" spans="2:6" ht="13.5" customHeight="1">
      <c r="B40" s="5" t="s">
        <v>7</v>
      </c>
      <c r="D40" s="11"/>
      <c r="F40" s="11"/>
    </row>
    <row r="41" spans="2:9" ht="13.5" customHeight="1">
      <c r="B41" s="36" t="s">
        <v>48</v>
      </c>
      <c r="C41" s="36"/>
      <c r="D41" s="11" t="s">
        <v>36</v>
      </c>
      <c r="E41" s="21">
        <v>12</v>
      </c>
      <c r="F41" s="22">
        <v>4</v>
      </c>
      <c r="G41" s="21">
        <f>E41*F41</f>
        <v>48</v>
      </c>
      <c r="H41" s="21">
        <f>G41/$F$9</f>
        <v>38.4</v>
      </c>
      <c r="I41" s="79"/>
    </row>
    <row r="42" spans="2:9" ht="13.5" customHeight="1">
      <c r="B42" s="36" t="s">
        <v>72</v>
      </c>
      <c r="C42" s="36"/>
      <c r="D42" s="11" t="s">
        <v>36</v>
      </c>
      <c r="E42" s="21">
        <v>8</v>
      </c>
      <c r="F42" s="22">
        <v>4</v>
      </c>
      <c r="G42" s="21">
        <f>E42*F42</f>
        <v>32</v>
      </c>
      <c r="H42" s="21">
        <f>G42/$F$9</f>
        <v>25.6</v>
      </c>
      <c r="I42" s="79"/>
    </row>
    <row r="43" spans="2:9" ht="13.5" customHeight="1">
      <c r="B43" s="36" t="s">
        <v>64</v>
      </c>
      <c r="C43" s="36"/>
      <c r="D43" s="11" t="s">
        <v>36</v>
      </c>
      <c r="E43" s="21">
        <v>16</v>
      </c>
      <c r="F43" s="22">
        <v>4</v>
      </c>
      <c r="G43" s="21">
        <f>E43*F43</f>
        <v>64</v>
      </c>
      <c r="H43" s="21">
        <f>G43/$F$9</f>
        <v>51.2</v>
      </c>
      <c r="I43" s="79"/>
    </row>
    <row r="44" spans="2:9" ht="13.5" customHeight="1">
      <c r="B44" s="36" t="s">
        <v>28</v>
      </c>
      <c r="C44" s="36"/>
      <c r="D44" s="11" t="s">
        <v>65</v>
      </c>
      <c r="E44" s="21">
        <v>3.5</v>
      </c>
      <c r="F44" s="62">
        <f>F9+F10</f>
        <v>5.2</v>
      </c>
      <c r="G44" s="21">
        <f>E44*F44</f>
        <v>18.2</v>
      </c>
      <c r="H44" s="21">
        <f>G44/$F$9</f>
        <v>14.559999999999999</v>
      </c>
      <c r="I44" s="79"/>
    </row>
    <row r="45" spans="2:9" ht="4.5" customHeight="1">
      <c r="B45" s="44"/>
      <c r="C45" s="44"/>
      <c r="D45" s="25"/>
      <c r="E45" s="23"/>
      <c r="F45" s="25"/>
      <c r="G45" s="23"/>
      <c r="H45" s="23"/>
      <c r="I45" s="23"/>
    </row>
    <row r="46" spans="2:9" ht="13.5" customHeight="1" thickBot="1">
      <c r="B46" s="45" t="s">
        <v>8</v>
      </c>
      <c r="C46" s="45"/>
      <c r="D46" s="15"/>
      <c r="E46" s="17"/>
      <c r="F46" s="15"/>
      <c r="G46" s="27">
        <f>SUM(G41:G45)</f>
        <v>162.2</v>
      </c>
      <c r="H46" s="27">
        <f>G46/F9</f>
        <v>129.76</v>
      </c>
      <c r="I46" s="27">
        <f>SUM(I41:I45)</f>
        <v>0</v>
      </c>
    </row>
    <row r="47" spans="2:9" ht="13.5" customHeight="1" thickTop="1">
      <c r="B47" s="39" t="s">
        <v>9</v>
      </c>
      <c r="C47" s="39"/>
      <c r="D47" s="40"/>
      <c r="E47" s="41"/>
      <c r="F47" s="40"/>
      <c r="G47" s="43">
        <f>G39+G46</f>
        <v>315.30949999999996</v>
      </c>
      <c r="H47" s="43">
        <f>G47/F9</f>
        <v>252.24759999999998</v>
      </c>
      <c r="I47" s="43">
        <f>I39+I46</f>
        <v>0</v>
      </c>
    </row>
    <row r="48" spans="2:6" ht="13.5" customHeight="1">
      <c r="B48" s="5" t="s">
        <v>10</v>
      </c>
      <c r="D48" s="11"/>
      <c r="F48" s="11"/>
    </row>
    <row r="49" spans="2:9" ht="13.5" customHeight="1">
      <c r="B49" s="36" t="s">
        <v>29</v>
      </c>
      <c r="C49" s="36"/>
      <c r="D49" s="11" t="s">
        <v>27</v>
      </c>
      <c r="E49" s="21">
        <f>27+38</f>
        <v>65</v>
      </c>
      <c r="F49" s="22">
        <v>1</v>
      </c>
      <c r="G49" s="21">
        <f>E49/F49</f>
        <v>65</v>
      </c>
      <c r="H49" s="21">
        <f>G49/$F$9</f>
        <v>52</v>
      </c>
      <c r="I49" s="79"/>
    </row>
    <row r="50" spans="2:9" ht="13.5" customHeight="1">
      <c r="B50" s="36" t="s">
        <v>30</v>
      </c>
      <c r="C50" s="36"/>
      <c r="D50" s="11" t="s">
        <v>27</v>
      </c>
      <c r="E50" s="21">
        <v>10</v>
      </c>
      <c r="F50" s="22">
        <v>1</v>
      </c>
      <c r="G50" s="21">
        <f>E50/F50</f>
        <v>10</v>
      </c>
      <c r="H50" s="21">
        <f>G50/$F$9</f>
        <v>8</v>
      </c>
      <c r="I50" s="79"/>
    </row>
    <row r="51" spans="2:9" ht="13.5" customHeight="1">
      <c r="B51" s="36" t="s">
        <v>31</v>
      </c>
      <c r="C51" s="36"/>
      <c r="D51" s="11" t="s">
        <v>27</v>
      </c>
      <c r="E51" s="21">
        <v>23</v>
      </c>
      <c r="F51" s="22">
        <v>1</v>
      </c>
      <c r="G51" s="21">
        <f>E51/F51</f>
        <v>23</v>
      </c>
      <c r="H51" s="21">
        <f>G51/$F$9</f>
        <v>18.4</v>
      </c>
      <c r="I51" s="79"/>
    </row>
    <row r="52" spans="2:9" ht="4.5" customHeight="1">
      <c r="B52" s="44"/>
      <c r="C52" s="44"/>
      <c r="D52" s="25"/>
      <c r="E52" s="23"/>
      <c r="F52" s="23"/>
      <c r="G52" s="23"/>
      <c r="H52" s="23"/>
      <c r="I52" s="23"/>
    </row>
    <row r="53" spans="2:9" ht="13.5" customHeight="1" thickBot="1">
      <c r="B53" s="46" t="s">
        <v>11</v>
      </c>
      <c r="C53" s="46"/>
      <c r="D53" s="28"/>
      <c r="E53" s="29"/>
      <c r="F53" s="29"/>
      <c r="G53" s="30">
        <f>SUM(G49:G52)</f>
        <v>98</v>
      </c>
      <c r="H53" s="30">
        <f>G53/F9</f>
        <v>78.4</v>
      </c>
      <c r="I53" s="30">
        <f>SUM(I49:I52)</f>
        <v>0</v>
      </c>
    </row>
    <row r="54" spans="2:9" ht="15.75" customHeight="1" thickBot="1" thickTop="1">
      <c r="B54" s="31" t="s">
        <v>32</v>
      </c>
      <c r="C54" s="31"/>
      <c r="D54" s="32"/>
      <c r="E54" s="31"/>
      <c r="F54" s="31"/>
      <c r="G54" s="33">
        <f>G47+G53</f>
        <v>413.30949999999996</v>
      </c>
      <c r="H54" s="33">
        <f>G54/F9</f>
        <v>330.64759999999995</v>
      </c>
      <c r="I54" s="33">
        <f>I47+I53</f>
        <v>0</v>
      </c>
    </row>
    <row r="55" spans="2:9" ht="15.75" customHeight="1" thickBot="1" thickTop="1">
      <c r="B55" s="31" t="s">
        <v>12</v>
      </c>
      <c r="C55" s="31"/>
      <c r="D55" s="32"/>
      <c r="E55" s="31"/>
      <c r="F55" s="31"/>
      <c r="G55" s="33">
        <f>G13-G54</f>
        <v>330.44050000000004</v>
      </c>
      <c r="H55" s="33">
        <f>G55/F9</f>
        <v>264.35240000000005</v>
      </c>
      <c r="I55" s="33">
        <f>I13-I54</f>
        <v>0</v>
      </c>
    </row>
    <row r="56" spans="2:4" ht="13.5" customHeight="1" thickTop="1">
      <c r="B56" s="5" t="s">
        <v>13</v>
      </c>
      <c r="D56" s="11"/>
    </row>
    <row r="57" spans="2:9" ht="13.5" customHeight="1">
      <c r="B57" s="36" t="s">
        <v>37</v>
      </c>
      <c r="C57" s="36"/>
      <c r="D57" s="11"/>
      <c r="G57" s="21">
        <f>5000*0.04</f>
        <v>200</v>
      </c>
      <c r="H57" s="21">
        <f>G57/$F$9</f>
        <v>160</v>
      </c>
      <c r="I57" s="79"/>
    </row>
    <row r="58" spans="2:9" ht="4.5" customHeight="1" thickBot="1">
      <c r="B58" s="14"/>
      <c r="C58" s="14"/>
      <c r="D58" s="15"/>
      <c r="E58" s="17"/>
      <c r="F58" s="17"/>
      <c r="G58" s="34"/>
      <c r="H58" s="35"/>
      <c r="I58" s="17"/>
    </row>
    <row r="59" spans="2:9" ht="15" customHeight="1" thickTop="1">
      <c r="B59" s="41" t="s">
        <v>14</v>
      </c>
      <c r="C59" s="41"/>
      <c r="D59" s="40"/>
      <c r="E59" s="41"/>
      <c r="F59" s="41"/>
      <c r="G59" s="43">
        <f>G55-G57</f>
        <v>130.44050000000004</v>
      </c>
      <c r="H59" s="43">
        <f>G59/$F$9</f>
        <v>104.35240000000003</v>
      </c>
      <c r="I59" s="43">
        <f>I55-I57</f>
        <v>0</v>
      </c>
    </row>
    <row r="60" ht="15" customHeight="1"/>
    <row r="61" spans="2:9" ht="15" customHeight="1">
      <c r="B61" s="7" t="s">
        <v>15</v>
      </c>
      <c r="C61" s="7"/>
      <c r="D61" s="20"/>
      <c r="E61" s="20"/>
      <c r="F61" s="20"/>
      <c r="G61" s="20"/>
      <c r="H61" s="20"/>
      <c r="I61" s="20"/>
    </row>
    <row r="62" spans="3:9" ht="12.75" customHeight="1">
      <c r="C62" s="48"/>
      <c r="D62" s="48"/>
      <c r="E62" s="80" t="s">
        <v>51</v>
      </c>
      <c r="F62" s="80"/>
      <c r="G62" s="80"/>
      <c r="H62" s="80"/>
      <c r="I62" s="80"/>
    </row>
    <row r="63" spans="3:9" ht="12.75" customHeight="1">
      <c r="C63" s="48"/>
      <c r="D63" s="48"/>
      <c r="E63" s="47">
        <v>-0.25</v>
      </c>
      <c r="F63" s="47">
        <v>-0.1</v>
      </c>
      <c r="G63" s="48"/>
      <c r="H63" s="47">
        <v>0.1</v>
      </c>
      <c r="I63" s="47">
        <v>0.25</v>
      </c>
    </row>
    <row r="64" spans="3:9" ht="12.75" customHeight="1">
      <c r="C64" s="80" t="s">
        <v>16</v>
      </c>
      <c r="D64" s="80"/>
      <c r="E64" s="37">
        <f>G64*0.75</f>
        <v>150</v>
      </c>
      <c r="F64" s="37">
        <f>G64*0.9</f>
        <v>180</v>
      </c>
      <c r="G64" s="37">
        <f>E9</f>
        <v>200</v>
      </c>
      <c r="H64" s="37">
        <f>G64*1.1</f>
        <v>220.00000000000003</v>
      </c>
      <c r="I64" s="37">
        <f>G64*1.25</f>
        <v>250</v>
      </c>
    </row>
    <row r="65" spans="3:9" ht="12.75" customHeight="1">
      <c r="C65" s="58">
        <v>-0.25</v>
      </c>
      <c r="D65" s="63">
        <f>D67*0.75</f>
        <v>3.9000000000000004</v>
      </c>
      <c r="E65" s="49">
        <f>(E$64*$D65)-$G$54</f>
        <v>171.69050000000004</v>
      </c>
      <c r="F65" s="50">
        <f aca="true" t="shared" si="2" ref="F65:I69">(F$64*$D65)-$G$54</f>
        <v>288.69050000000016</v>
      </c>
      <c r="G65" s="50">
        <f t="shared" si="2"/>
        <v>366.69050000000016</v>
      </c>
      <c r="H65" s="50">
        <f t="shared" si="2"/>
        <v>444.69050000000027</v>
      </c>
      <c r="I65" s="51">
        <f t="shared" si="2"/>
        <v>561.6905000000002</v>
      </c>
    </row>
    <row r="66" spans="3:9" ht="12.75" customHeight="1">
      <c r="C66" s="58">
        <v>-0.1</v>
      </c>
      <c r="D66" s="63">
        <f>D67*0.9</f>
        <v>4.680000000000001</v>
      </c>
      <c r="E66" s="52">
        <f>(E$64*$D66)-$G$54</f>
        <v>288.69050000000016</v>
      </c>
      <c r="F66" s="53">
        <f t="shared" si="2"/>
        <v>429.09050000000013</v>
      </c>
      <c r="G66" s="53">
        <f t="shared" si="2"/>
        <v>522.6905000000002</v>
      </c>
      <c r="H66" s="53">
        <f t="shared" si="2"/>
        <v>616.2905000000004</v>
      </c>
      <c r="I66" s="54">
        <f t="shared" si="2"/>
        <v>756.6905000000003</v>
      </c>
    </row>
    <row r="67" spans="3:9" ht="12.75" customHeight="1">
      <c r="C67" s="59" t="s">
        <v>50</v>
      </c>
      <c r="D67" s="63">
        <f>F9+F10</f>
        <v>5.2</v>
      </c>
      <c r="E67" s="52">
        <f>(E$64*$D67)-$G$54</f>
        <v>366.69050000000004</v>
      </c>
      <c r="F67" s="53">
        <f t="shared" si="2"/>
        <v>522.6905</v>
      </c>
      <c r="G67" s="53">
        <f t="shared" si="2"/>
        <v>626.6905</v>
      </c>
      <c r="H67" s="53">
        <f t="shared" si="2"/>
        <v>730.6905000000003</v>
      </c>
      <c r="I67" s="54">
        <f t="shared" si="2"/>
        <v>886.6905</v>
      </c>
    </row>
    <row r="68" spans="3:9" ht="12.75" customHeight="1">
      <c r="C68" s="58">
        <v>0.1</v>
      </c>
      <c r="D68" s="63">
        <f>D67*1.1</f>
        <v>5.720000000000001</v>
      </c>
      <c r="E68" s="52">
        <f>(E$64*$D68)-$G$54</f>
        <v>444.69050000000016</v>
      </c>
      <c r="F68" s="53">
        <f t="shared" si="2"/>
        <v>616.2905000000002</v>
      </c>
      <c r="G68" s="53">
        <f t="shared" si="2"/>
        <v>730.6905000000003</v>
      </c>
      <c r="H68" s="53">
        <f t="shared" si="2"/>
        <v>845.0905000000004</v>
      </c>
      <c r="I68" s="54">
        <f t="shared" si="2"/>
        <v>1016.6905000000003</v>
      </c>
    </row>
    <row r="69" spans="3:9" ht="12.75" customHeight="1">
      <c r="C69" s="58">
        <v>0.25</v>
      </c>
      <c r="D69" s="63">
        <f>D67*1.25</f>
        <v>6.5</v>
      </c>
      <c r="E69" s="55">
        <f>(E$64*$D69)-$G$54</f>
        <v>561.6905</v>
      </c>
      <c r="F69" s="56">
        <f t="shared" si="2"/>
        <v>756.6905</v>
      </c>
      <c r="G69" s="56">
        <f t="shared" si="2"/>
        <v>886.6905</v>
      </c>
      <c r="H69" s="56">
        <f t="shared" si="2"/>
        <v>1016.6905000000003</v>
      </c>
      <c r="I69" s="57">
        <f t="shared" si="2"/>
        <v>1211.6905000000002</v>
      </c>
    </row>
  </sheetData>
  <sheetProtection/>
  <mergeCells count="3">
    <mergeCell ref="E62:I62"/>
    <mergeCell ref="C64:D64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Kellie Clark</cp:lastModifiedBy>
  <cp:lastPrinted>2015-12-11T17:50:51Z</cp:lastPrinted>
  <dcterms:created xsi:type="dcterms:W3CDTF">2015-12-11T16:48:20Z</dcterms:created>
  <dcterms:modified xsi:type="dcterms:W3CDTF">2018-07-09T17:34:15Z</dcterms:modified>
  <cp:category/>
  <cp:version/>
  <cp:contentType/>
  <cp:contentStatus/>
</cp:coreProperties>
</file>