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80" activeTab="0"/>
  </bookViews>
  <sheets>
    <sheet name="Sheet1" sheetId="1" r:id="rId1"/>
  </sheets>
  <definedNames>
    <definedName name="_xlnm.Print_Area" localSheetId="0">'Sheet1'!$B$2:$I$71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7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<sst xmlns="http://schemas.openxmlformats.org/spreadsheetml/2006/main" count="91" uniqueCount="63">
  <si>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</si>
  <si>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</si>
  <si>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</si>
  <si>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</si>
  <si>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</si>
  <si>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</si>
  <si>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</si>
  <si>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</si>
  <si>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</si>
  <si>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</si>
  <si>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</si>
  <si>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</si>
  <si>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</si>
  <si>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</si>
  <si>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</si>
  <si>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</si>
  <si>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</si>
  <si>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</si>
  <si>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</si>
  <si>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</si>
  <si>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</si>
  <si>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</si>
  <si>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Seed (certified)</t>
  </si>
  <si>
    <t>Crop Insurance</t>
  </si>
  <si>
    <t>Fuel</t>
  </si>
  <si>
    <t>Repairs &amp; Maintenance</t>
  </si>
  <si>
    <t>Labor</t>
  </si>
  <si>
    <t>Interest (6 months @ 6.0%)</t>
  </si>
  <si>
    <t>dollars</t>
  </si>
  <si>
    <t>Hauling</t>
  </si>
  <si>
    <t>General Farm Overhead</t>
  </si>
  <si>
    <t>Depreciation</t>
  </si>
  <si>
    <t>Real Estate Taxes</t>
  </si>
  <si>
    <t>TOTAL DIRECT COSTS</t>
  </si>
  <si>
    <t>Estimated Production Costs &amp; Returns</t>
  </si>
  <si>
    <t xml:space="preserve">YIELD  </t>
  </si>
  <si>
    <t>Herbicide</t>
  </si>
  <si>
    <t>bu</t>
  </si>
  <si>
    <t>Custom Harvest</t>
  </si>
  <si>
    <t>PER BU</t>
  </si>
  <si>
    <t>ALTERNATIVE PRICES ($/bushel)</t>
  </si>
  <si>
    <t>BUSHELS PER ACRE</t>
  </si>
  <si>
    <t>acre</t>
  </si>
  <si>
    <t>Insecticide &amp; Fungicide</t>
  </si>
  <si>
    <t>Land ($5,000 @ 4%)</t>
  </si>
  <si>
    <t>Southeast - Corn (Furrow Irrigation)</t>
  </si>
  <si>
    <t>Corn</t>
  </si>
  <si>
    <t>Tillage</t>
  </si>
  <si>
    <t>Disk</t>
  </si>
  <si>
    <t>Plow</t>
  </si>
  <si>
    <t>Level</t>
  </si>
  <si>
    <t>Furrow</t>
  </si>
  <si>
    <t>N + P</t>
  </si>
  <si>
    <t>Fertilizer</t>
  </si>
  <si>
    <t>Irrigation</t>
  </si>
  <si>
    <t>Chemicals</t>
  </si>
  <si>
    <t>Seed</t>
  </si>
  <si>
    <t>Other</t>
  </si>
  <si>
    <t>bag</t>
  </si>
  <si>
    <t>hours</t>
  </si>
  <si>
    <t>Planting</t>
  </si>
  <si>
    <t>Application</t>
  </si>
  <si>
    <t>Canal + Augumentation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</si>
</sst>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8" fontId="36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3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6" fillId="0" borderId="0" xfId="0" applyFont="1" applyAlignment="1">
      <alignment horizontal="left" vertical="center" indent="2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6" fontId="36" fillId="0" borderId="0" xfId="0" applyNumberFormat="1" applyFont="1" applyAlignment="1">
      <alignment vertical="center"/>
    </xf>
    <xf numFmtId="8" fontId="36" fillId="0" borderId="0" xfId="0" applyNumberFormat="1" applyFont="1" applyAlignment="1">
      <alignment vertical="center"/>
    </xf>
    <xf numFmtId="40" fontId="39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8" fontId="39" fillId="0" borderId="15" xfId="0" applyNumberFormat="1" applyFont="1" applyBorder="1" applyAlignment="1">
      <alignment vertical="center"/>
    </xf>
    <xf numFmtId="8" fontId="39" fillId="0" borderId="16" xfId="0" applyNumberFormat="1" applyFont="1" applyBorder="1" applyAlignment="1">
      <alignment vertical="center"/>
    </xf>
    <xf numFmtId="8" fontId="39" fillId="0" borderId="17" xfId="0" applyNumberFormat="1" applyFont="1" applyBorder="1" applyAlignment="1">
      <alignment vertical="center"/>
    </xf>
    <xf numFmtId="8" fontId="39" fillId="0" borderId="18" xfId="0" applyNumberFormat="1" applyFont="1" applyBorder="1" applyAlignment="1">
      <alignment vertical="center"/>
    </xf>
    <xf numFmtId="8" fontId="39" fillId="0" borderId="0" xfId="0" applyNumberFormat="1" applyFont="1" applyBorder="1" applyAlignment="1">
      <alignment vertical="center"/>
    </xf>
    <xf numFmtId="8" fontId="39" fillId="0" borderId="19" xfId="0" applyNumberFormat="1" applyFont="1" applyBorder="1" applyAlignment="1">
      <alignment vertical="center"/>
    </xf>
    <xf numFmtId="8" fontId="39" fillId="0" borderId="20" xfId="0" applyNumberFormat="1" applyFont="1" applyBorder="1" applyAlignment="1">
      <alignment vertical="center"/>
    </xf>
    <xf numFmtId="8" fontId="39" fillId="0" borderId="12" xfId="0" applyNumberFormat="1" applyFont="1" applyBorder="1" applyAlignment="1">
      <alignment vertical="center"/>
    </xf>
    <xf numFmtId="8" fontId="39" fillId="0" borderId="21" xfId="0" applyNumberFormat="1" applyFont="1" applyBorder="1" applyAlignment="1">
      <alignment vertical="center"/>
    </xf>
    <xf numFmtId="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8" fontId="0" fillId="13" borderId="22" xfId="0" applyNumberFormat="1" applyFont="1" applyFill="1" applyBorder="1" applyAlignment="1" applyProtection="1">
      <alignment vertical="center"/>
      <protection locked="0"/>
    </xf>
    <xf numFmtId="6" fontId="0" fillId="13" borderId="22" xfId="0" applyNumberFormat="1" applyFont="1" applyFill="1" applyBorder="1" applyAlignment="1" applyProtection="1">
      <alignment vertical="center"/>
      <protection locked="0"/>
    </xf>
    <xf numFmtId="8" fontId="0" fillId="13" borderId="23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257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71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75" t="s">
        <v>45</v>
      </c>
      <c r="C4" s="75"/>
      <c r="D4" s="75"/>
      <c r="E4" s="75"/>
      <c r="F4" s="75"/>
      <c r="G4" s="75"/>
      <c r="H4" s="75"/>
      <c r="I4" s="6">
        <v>2017</v>
      </c>
    </row>
    <row r="5" ht="19.5" customHeight="1">
      <c r="B5" s="61" t="s">
        <v>34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9" ht="15" customHeight="1" thickBot="1">
      <c r="B7" s="38" t="s">
        <v>1</v>
      </c>
      <c r="C7" s="38"/>
      <c r="D7" s="1" t="s">
        <v>17</v>
      </c>
      <c r="E7" s="2" t="s">
        <v>18</v>
      </c>
      <c r="F7" s="1" t="s">
        <v>35</v>
      </c>
      <c r="G7" s="2" t="s">
        <v>19</v>
      </c>
      <c r="H7" s="2" t="s">
        <v>39</v>
      </c>
      <c r="I7" s="3" t="s">
        <v>2</v>
      </c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46</v>
      </c>
      <c r="C9" s="36"/>
      <c r="D9" s="11" t="s">
        <v>37</v>
      </c>
      <c r="E9" s="12">
        <v>3.8</v>
      </c>
      <c r="F9" s="11">
        <v>140</v>
      </c>
      <c r="G9" s="13">
        <f>E9*F9</f>
        <v>532</v>
      </c>
      <c r="H9" s="12">
        <f>G9/F9</f>
        <v>3.8</v>
      </c>
      <c r="I9" s="72"/>
    </row>
    <row r="10" spans="2:9" ht="13.5" customHeight="1">
      <c r="B10" s="36" t="s">
        <v>57</v>
      </c>
      <c r="C10" s="36"/>
      <c r="D10" s="68"/>
      <c r="E10" s="69"/>
      <c r="F10" s="68"/>
      <c r="G10" s="70"/>
      <c r="H10" s="71"/>
      <c r="I10" s="72"/>
    </row>
    <row r="11" spans="2:9" ht="4.5" customHeight="1" thickBot="1">
      <c r="B11" s="14"/>
      <c r="C11" s="14"/>
      <c r="D11" s="15"/>
      <c r="E11" s="16"/>
      <c r="F11" s="17"/>
      <c r="G11" s="18"/>
      <c r="H11" s="16"/>
      <c r="I11" s="17"/>
    </row>
    <row r="12" spans="2:9" ht="15" customHeight="1" thickTop="1">
      <c r="B12" s="39" t="s">
        <v>3</v>
      </c>
      <c r="C12" s="39"/>
      <c r="D12" s="40"/>
      <c r="E12" s="41"/>
      <c r="F12" s="41"/>
      <c r="G12" s="42">
        <f>SUM(G9:G11)</f>
        <v>532</v>
      </c>
      <c r="H12" s="43"/>
      <c r="I12" s="42">
        <f>SUM(I9:I11)</f>
        <v>0</v>
      </c>
    </row>
    <row r="13" spans="2:9" ht="15" customHeight="1">
      <c r="B13" s="10"/>
      <c r="C13" s="10"/>
      <c r="D13" s="11"/>
      <c r="G13" s="13"/>
      <c r="H13" s="13"/>
      <c r="I13" s="13"/>
    </row>
    <row r="14" spans="2:9" ht="15" customHeight="1">
      <c r="B14" s="7" t="s">
        <v>4</v>
      </c>
      <c r="C14" s="7"/>
      <c r="D14" s="19"/>
      <c r="E14" s="20"/>
      <c r="F14" s="20"/>
      <c r="G14" s="20"/>
      <c r="H14" s="20"/>
      <c r="I14" s="20"/>
    </row>
    <row r="15" spans="2:9" ht="30" customHeight="1" thickBot="1">
      <c r="B15" s="9"/>
      <c r="C15" s="9"/>
      <c r="D15" s="4" t="s">
        <v>17</v>
      </c>
      <c r="E15" s="3" t="s">
        <v>20</v>
      </c>
      <c r="F15" s="4" t="s">
        <v>21</v>
      </c>
      <c r="G15" s="3" t="s">
        <v>19</v>
      </c>
      <c r="H15" s="3" t="s">
        <v>39</v>
      </c>
      <c r="I15" s="3" t="s">
        <v>2</v>
      </c>
    </row>
    <row r="16" spans="2:6" ht="15" customHeight="1">
      <c r="B16" s="5" t="s">
        <v>5</v>
      </c>
      <c r="D16" s="11"/>
      <c r="F16" s="11"/>
    </row>
    <row r="17" spans="2:9" ht="13.5" customHeight="1">
      <c r="B17" s="36" t="s">
        <v>47</v>
      </c>
      <c r="C17" s="36"/>
      <c r="D17" s="11"/>
      <c r="E17" s="21"/>
      <c r="F17" s="22"/>
      <c r="G17" s="21"/>
      <c r="H17" s="21"/>
      <c r="I17" s="63"/>
    </row>
    <row r="18" spans="2:9" ht="13.5" customHeight="1">
      <c r="B18" s="62" t="s">
        <v>48</v>
      </c>
      <c r="C18" s="36"/>
      <c r="D18" s="11" t="s">
        <v>42</v>
      </c>
      <c r="E18" s="21">
        <v>10</v>
      </c>
      <c r="F18" s="22">
        <v>2</v>
      </c>
      <c r="G18" s="21">
        <f aca="true" t="shared" si="0" ref="G18:G41">E18*F18</f>
        <v>20</v>
      </c>
      <c r="H18" s="21">
        <f>G18/$F$9</f>
        <v>0.14285714285714285</v>
      </c>
      <c r="I18" s="72"/>
    </row>
    <row r="19" spans="2:9" ht="13.5" customHeight="1">
      <c r="B19" s="62" t="s">
        <v>49</v>
      </c>
      <c r="C19" s="36"/>
      <c r="D19" s="11" t="s">
        <v>42</v>
      </c>
      <c r="E19" s="21">
        <v>22</v>
      </c>
      <c r="F19" s="22">
        <v>1</v>
      </c>
      <c r="G19" s="21">
        <f t="shared" si="0"/>
        <v>22</v>
      </c>
      <c r="H19" s="21">
        <f>G19/$F$9</f>
        <v>0.15714285714285714</v>
      </c>
      <c r="I19" s="72"/>
    </row>
    <row r="20" spans="2:9" ht="13.5" customHeight="1">
      <c r="B20" s="62" t="s">
        <v>48</v>
      </c>
      <c r="C20" s="36"/>
      <c r="D20" s="11" t="s">
        <v>42</v>
      </c>
      <c r="E20" s="21">
        <v>10</v>
      </c>
      <c r="F20" s="22">
        <v>2</v>
      </c>
      <c r="G20" s="21">
        <f t="shared" si="0"/>
        <v>20</v>
      </c>
      <c r="H20" s="21">
        <f>G20/$F$9</f>
        <v>0.14285714285714285</v>
      </c>
      <c r="I20" s="72"/>
    </row>
    <row r="21" spans="2:9" ht="13.5" customHeight="1">
      <c r="B21" s="62" t="s">
        <v>50</v>
      </c>
      <c r="C21" s="36"/>
      <c r="D21" s="11" t="s">
        <v>42</v>
      </c>
      <c r="E21" s="21">
        <v>15</v>
      </c>
      <c r="F21" s="22">
        <v>1</v>
      </c>
      <c r="G21" s="21">
        <f t="shared" si="0"/>
        <v>15</v>
      </c>
      <c r="H21" s="21">
        <f>G21/$F$9</f>
        <v>0.10714285714285714</v>
      </c>
      <c r="I21" s="72"/>
    </row>
    <row r="22" spans="2:9" ht="13.5" customHeight="1">
      <c r="B22" s="62" t="s">
        <v>51</v>
      </c>
      <c r="C22" s="36"/>
      <c r="D22" s="11" t="s">
        <v>42</v>
      </c>
      <c r="E22" s="21">
        <v>12</v>
      </c>
      <c r="F22" s="22">
        <v>1</v>
      </c>
      <c r="G22" s="21">
        <f t="shared" si="0"/>
        <v>12</v>
      </c>
      <c r="H22" s="21">
        <f>G22/$F$9</f>
        <v>0.08571428571428572</v>
      </c>
      <c r="I22" s="72"/>
    </row>
    <row r="23" spans="2:3" ht="13.5" customHeight="1">
      <c r="B23" s="36" t="s">
        <v>56</v>
      </c>
      <c r="C23" s="36"/>
    </row>
    <row r="24" spans="2:9" ht="13.5" customHeight="1">
      <c r="B24" s="62" t="s">
        <v>22</v>
      </c>
      <c r="C24" s="36"/>
      <c r="D24" s="11" t="s">
        <v>58</v>
      </c>
      <c r="E24" s="21">
        <v>320</v>
      </c>
      <c r="F24" s="73">
        <f>1/2.5</f>
        <v>0.4</v>
      </c>
      <c r="G24" s="21">
        <f>E24*F24</f>
        <v>128</v>
      </c>
      <c r="H24" s="21">
        <f>G24/$F$9</f>
        <v>0.9142857142857143</v>
      </c>
      <c r="I24" s="72"/>
    </row>
    <row r="25" spans="2:9" ht="13.5" customHeight="1">
      <c r="B25" s="62" t="s">
        <v>60</v>
      </c>
      <c r="C25" s="36"/>
      <c r="D25" s="11" t="s">
        <v>42</v>
      </c>
      <c r="E25" s="21">
        <v>10</v>
      </c>
      <c r="F25" s="22">
        <v>1</v>
      </c>
      <c r="G25" s="21">
        <f t="shared" si="0"/>
        <v>10</v>
      </c>
      <c r="H25" s="21">
        <f>G25/$F$9</f>
        <v>0.07142857142857142</v>
      </c>
      <c r="I25" s="72"/>
    </row>
    <row r="26" spans="2:9" ht="13.5" customHeight="1">
      <c r="B26" s="36" t="s">
        <v>53</v>
      </c>
      <c r="C26" s="36"/>
      <c r="I26" s="63"/>
    </row>
    <row r="27" spans="2:9" ht="13.5" customHeight="1">
      <c r="B27" s="62" t="s">
        <v>52</v>
      </c>
      <c r="C27" s="36"/>
      <c r="D27" s="11" t="s">
        <v>28</v>
      </c>
      <c r="E27" s="21">
        <v>92</v>
      </c>
      <c r="F27" s="22">
        <v>1</v>
      </c>
      <c r="G27" s="21">
        <f>E27*F27</f>
        <v>92</v>
      </c>
      <c r="H27" s="21">
        <f>G27/$F$9</f>
        <v>0.6571428571428571</v>
      </c>
      <c r="I27" s="72"/>
    </row>
    <row r="28" spans="2:9" ht="13.5" customHeight="1">
      <c r="B28" s="62" t="s">
        <v>61</v>
      </c>
      <c r="C28" s="36"/>
      <c r="D28" s="11" t="s">
        <v>42</v>
      </c>
      <c r="E28" s="21">
        <v>6</v>
      </c>
      <c r="F28" s="22">
        <v>1</v>
      </c>
      <c r="G28" s="21">
        <f t="shared" si="0"/>
        <v>6</v>
      </c>
      <c r="H28" s="21">
        <f>G28/$F$9</f>
        <v>0.04285714285714286</v>
      </c>
      <c r="I28" s="72"/>
    </row>
    <row r="29" spans="2:9" ht="13.5" customHeight="1">
      <c r="B29" s="36" t="s">
        <v>36</v>
      </c>
      <c r="C29" s="36"/>
      <c r="I29" s="63"/>
    </row>
    <row r="30" spans="2:9" ht="13.5" customHeight="1">
      <c r="B30" s="62" t="s">
        <v>55</v>
      </c>
      <c r="C30" s="36"/>
      <c r="D30" s="11" t="s">
        <v>28</v>
      </c>
      <c r="E30" s="21">
        <v>12</v>
      </c>
      <c r="F30" s="22">
        <v>1</v>
      </c>
      <c r="G30" s="21">
        <f>E30*F30</f>
        <v>12</v>
      </c>
      <c r="H30" s="21">
        <f>G30/$F$9</f>
        <v>0.08571428571428572</v>
      </c>
      <c r="I30" s="72"/>
    </row>
    <row r="31" spans="2:9" ht="13.5" customHeight="1">
      <c r="B31" s="62" t="s">
        <v>61</v>
      </c>
      <c r="C31" s="36"/>
      <c r="D31" s="11" t="s">
        <v>28</v>
      </c>
      <c r="E31" s="21">
        <v>8</v>
      </c>
      <c r="F31" s="22">
        <v>1</v>
      </c>
      <c r="G31" s="21">
        <f t="shared" si="0"/>
        <v>8</v>
      </c>
      <c r="H31" s="21">
        <f>G31/$F$9</f>
        <v>0.05714285714285714</v>
      </c>
      <c r="I31" s="72"/>
    </row>
    <row r="32" spans="2:9" ht="13.5" customHeight="1">
      <c r="B32" s="36" t="s">
        <v>43</v>
      </c>
      <c r="C32" s="36"/>
      <c r="I32" s="63"/>
    </row>
    <row r="33" spans="2:9" ht="13.5" customHeight="1">
      <c r="B33" s="62" t="s">
        <v>55</v>
      </c>
      <c r="C33" s="36"/>
      <c r="D33" s="11" t="s">
        <v>28</v>
      </c>
      <c r="E33" s="21">
        <v>0</v>
      </c>
      <c r="F33" s="22">
        <v>1</v>
      </c>
      <c r="G33" s="21">
        <f>E33*F33</f>
        <v>0</v>
      </c>
      <c r="H33" s="21">
        <f>G33/$F$9</f>
        <v>0</v>
      </c>
      <c r="I33" s="72"/>
    </row>
    <row r="34" spans="2:9" ht="13.5" customHeight="1">
      <c r="B34" s="62" t="s">
        <v>61</v>
      </c>
      <c r="C34" s="36"/>
      <c r="D34" s="11" t="s">
        <v>28</v>
      </c>
      <c r="E34" s="21">
        <v>0</v>
      </c>
      <c r="F34" s="22">
        <v>1</v>
      </c>
      <c r="G34" s="21">
        <f t="shared" si="0"/>
        <v>0</v>
      </c>
      <c r="H34" s="21">
        <f>G34/$F$9</f>
        <v>0</v>
      </c>
      <c r="I34" s="72"/>
    </row>
    <row r="35" spans="2:9" ht="13.5" customHeight="1">
      <c r="B35" s="36" t="s">
        <v>54</v>
      </c>
      <c r="C35" s="36"/>
      <c r="D35" s="11"/>
      <c r="E35" s="21"/>
      <c r="F35" s="22"/>
      <c r="G35" s="21"/>
      <c r="H35" s="21"/>
      <c r="I35" s="63"/>
    </row>
    <row r="36" spans="2:9" ht="13.5" customHeight="1">
      <c r="B36" s="62" t="s">
        <v>62</v>
      </c>
      <c r="C36" s="36"/>
      <c r="D36" s="11" t="s">
        <v>28</v>
      </c>
      <c r="E36" s="21">
        <f>22+12</f>
        <v>34</v>
      </c>
      <c r="F36" s="22">
        <v>1</v>
      </c>
      <c r="G36" s="21">
        <f t="shared" si="0"/>
        <v>34</v>
      </c>
      <c r="H36" s="21">
        <f aca="true" t="shared" si="1" ref="H36:H41">G36/$F$9</f>
        <v>0.24285714285714285</v>
      </c>
      <c r="I36" s="72"/>
    </row>
    <row r="37" spans="2:9" ht="13.5" customHeight="1">
      <c r="B37" s="62" t="s">
        <v>26</v>
      </c>
      <c r="C37" s="36"/>
      <c r="D37" s="11" t="s">
        <v>59</v>
      </c>
      <c r="E37" s="21">
        <v>10</v>
      </c>
      <c r="F37" s="22">
        <v>5</v>
      </c>
      <c r="G37" s="21">
        <f>E37*F37</f>
        <v>50</v>
      </c>
      <c r="H37" s="21">
        <f t="shared" si="1"/>
        <v>0.35714285714285715</v>
      </c>
      <c r="I37" s="72"/>
    </row>
    <row r="38" spans="2:9" ht="13.5" customHeight="1">
      <c r="B38" s="36" t="s">
        <v>23</v>
      </c>
      <c r="C38" s="36"/>
      <c r="D38" s="11" t="s">
        <v>28</v>
      </c>
      <c r="E38" s="21">
        <v>37</v>
      </c>
      <c r="F38" s="22">
        <v>1</v>
      </c>
      <c r="G38" s="21">
        <f t="shared" si="0"/>
        <v>37</v>
      </c>
      <c r="H38" s="21">
        <f t="shared" si="1"/>
        <v>0.2642857142857143</v>
      </c>
      <c r="I38" s="72"/>
    </row>
    <row r="39" spans="2:9" ht="13.5" customHeight="1">
      <c r="B39" s="36" t="s">
        <v>24</v>
      </c>
      <c r="C39" s="36"/>
      <c r="D39" s="11" t="s">
        <v>28</v>
      </c>
      <c r="E39" s="21">
        <v>0</v>
      </c>
      <c r="F39" s="22">
        <v>1</v>
      </c>
      <c r="G39" s="21">
        <f t="shared" si="0"/>
        <v>0</v>
      </c>
      <c r="H39" s="21">
        <f t="shared" si="1"/>
        <v>0</v>
      </c>
      <c r="I39" s="72"/>
    </row>
    <row r="40" spans="2:9" ht="13.5" customHeight="1">
      <c r="B40" s="36" t="s">
        <v>25</v>
      </c>
      <c r="C40" s="36"/>
      <c r="D40" s="11" t="s">
        <v>28</v>
      </c>
      <c r="E40" s="21">
        <v>0</v>
      </c>
      <c r="F40" s="22">
        <v>1</v>
      </c>
      <c r="G40" s="21">
        <f t="shared" si="0"/>
        <v>0</v>
      </c>
      <c r="H40" s="21">
        <f t="shared" si="1"/>
        <v>0</v>
      </c>
      <c r="I40" s="72"/>
    </row>
    <row r="41" spans="2:9" ht="13.5" customHeight="1">
      <c r="B41" s="36" t="s">
        <v>27</v>
      </c>
      <c r="C41" s="36"/>
      <c r="D41" s="11" t="s">
        <v>28</v>
      </c>
      <c r="E41" s="21">
        <f>SUM(G17:G40)*0.5*0.06</f>
        <v>13.979999999999999</v>
      </c>
      <c r="F41" s="22">
        <v>1</v>
      </c>
      <c r="G41" s="21">
        <f t="shared" si="0"/>
        <v>13.979999999999999</v>
      </c>
      <c r="H41" s="21">
        <f t="shared" si="1"/>
        <v>0.09985714285714285</v>
      </c>
      <c r="I41" s="72"/>
    </row>
    <row r="42" spans="2:9" ht="4.5" customHeight="1">
      <c r="B42" s="24"/>
      <c r="C42" s="24"/>
      <c r="D42" s="25"/>
      <c r="E42" s="23"/>
      <c r="F42" s="25"/>
      <c r="G42" s="23"/>
      <c r="H42" s="23"/>
      <c r="I42" s="23"/>
    </row>
    <row r="43" spans="2:11" ht="13.5" customHeight="1">
      <c r="B43" s="36" t="s">
        <v>6</v>
      </c>
      <c r="C43" s="36"/>
      <c r="D43" s="11"/>
      <c r="F43" s="11"/>
      <c r="G43" s="26">
        <f>SUM(G17:G42)</f>
        <v>479.98</v>
      </c>
      <c r="H43" s="26">
        <f>SUM(H17:H42)</f>
        <v>3.428428571428571</v>
      </c>
      <c r="I43" s="26">
        <f>SUM(I17:I42)</f>
        <v>0</v>
      </c>
      <c r="K43" s="12"/>
    </row>
    <row r="44" spans="2:6" ht="13.5" customHeight="1">
      <c r="B44" s="5" t="s">
        <v>7</v>
      </c>
      <c r="D44" s="11"/>
      <c r="F44" s="11"/>
    </row>
    <row r="45" spans="2:9" ht="13.5" customHeight="1">
      <c r="B45" s="36" t="s">
        <v>38</v>
      </c>
      <c r="C45" s="36"/>
      <c r="D45" s="11" t="s">
        <v>37</v>
      </c>
      <c r="E45" s="21">
        <v>0.25</v>
      </c>
      <c r="F45" s="22">
        <f>F9</f>
        <v>140</v>
      </c>
      <c r="G45" s="21">
        <f>E45*F45</f>
        <v>35</v>
      </c>
      <c r="H45" s="21">
        <f>G45/$F$9</f>
        <v>0.25</v>
      </c>
      <c r="I45" s="72"/>
    </row>
    <row r="46" spans="2:9" ht="13.5" customHeight="1">
      <c r="B46" s="36" t="s">
        <v>29</v>
      </c>
      <c r="C46" s="36"/>
      <c r="D46" s="11" t="s">
        <v>37</v>
      </c>
      <c r="E46" s="21">
        <v>0.15</v>
      </c>
      <c r="F46" s="22">
        <f>F9</f>
        <v>140</v>
      </c>
      <c r="G46" s="21">
        <f>E46*F46</f>
        <v>21</v>
      </c>
      <c r="H46" s="21">
        <f>G46/$F$9</f>
        <v>0.15</v>
      </c>
      <c r="I46" s="72"/>
    </row>
    <row r="47" spans="2:9" ht="4.5" customHeight="1">
      <c r="B47" s="45"/>
      <c r="C47" s="45"/>
      <c r="D47" s="25"/>
      <c r="E47" s="23"/>
      <c r="F47" s="25"/>
      <c r="G47" s="23"/>
      <c r="H47" s="23"/>
      <c r="I47" s="23"/>
    </row>
    <row r="48" spans="2:11" ht="13.5" customHeight="1" thickBot="1">
      <c r="B48" s="46" t="s">
        <v>8</v>
      </c>
      <c r="C48" s="46"/>
      <c r="D48" s="15"/>
      <c r="E48" s="17"/>
      <c r="F48" s="15"/>
      <c r="G48" s="27">
        <f>SUM(G45:G47)</f>
        <v>56</v>
      </c>
      <c r="H48" s="27">
        <f>G48/F9</f>
        <v>0.4</v>
      </c>
      <c r="I48" s="27">
        <f>SUM(I45:I47)</f>
        <v>0</v>
      </c>
      <c r="K48" s="12"/>
    </row>
    <row r="49" spans="2:9" ht="13.5" customHeight="1" thickTop="1">
      <c r="B49" s="39" t="s">
        <v>9</v>
      </c>
      <c r="C49" s="39"/>
      <c r="D49" s="40"/>
      <c r="E49" s="41"/>
      <c r="F49" s="40"/>
      <c r="G49" s="43">
        <f>G43+G48</f>
        <v>535.98</v>
      </c>
      <c r="H49" s="43">
        <f>G49/F9</f>
        <v>3.8284285714285717</v>
      </c>
      <c r="I49" s="43">
        <f>I43+I48</f>
        <v>0</v>
      </c>
    </row>
    <row r="50" spans="2:6" ht="13.5" customHeight="1">
      <c r="B50" s="5" t="s">
        <v>10</v>
      </c>
      <c r="D50" s="11"/>
      <c r="F50" s="11"/>
    </row>
    <row r="51" spans="2:9" ht="13.5" customHeight="1">
      <c r="B51" s="36" t="s">
        <v>30</v>
      </c>
      <c r="C51" s="36"/>
      <c r="D51" s="11" t="s">
        <v>28</v>
      </c>
      <c r="E51" s="21">
        <f>27+38</f>
        <v>65</v>
      </c>
      <c r="F51" s="22">
        <v>1</v>
      </c>
      <c r="G51" s="21">
        <f>E51/F51</f>
        <v>65</v>
      </c>
      <c r="H51" s="21">
        <f>G51/$F$9</f>
        <v>0.4642857142857143</v>
      </c>
      <c r="I51" s="72"/>
    </row>
    <row r="52" spans="2:9" ht="13.5" customHeight="1">
      <c r="B52" s="36" t="s">
        <v>31</v>
      </c>
      <c r="C52" s="36"/>
      <c r="D52" s="11" t="s">
        <v>28</v>
      </c>
      <c r="E52" s="21">
        <v>10</v>
      </c>
      <c r="F52" s="22">
        <v>1</v>
      </c>
      <c r="G52" s="21">
        <f>E52/F52</f>
        <v>10</v>
      </c>
      <c r="H52" s="21">
        <f>G52/$F$9</f>
        <v>0.07142857142857142</v>
      </c>
      <c r="I52" s="72"/>
    </row>
    <row r="53" spans="2:9" ht="13.5" customHeight="1">
      <c r="B53" s="36" t="s">
        <v>32</v>
      </c>
      <c r="C53" s="36"/>
      <c r="D53" s="11" t="s">
        <v>28</v>
      </c>
      <c r="E53" s="21">
        <v>23</v>
      </c>
      <c r="F53" s="22">
        <v>1</v>
      </c>
      <c r="G53" s="21">
        <f>E53/F53</f>
        <v>23</v>
      </c>
      <c r="H53" s="21">
        <f>G53/$F$9</f>
        <v>0.16428571428571428</v>
      </c>
      <c r="I53" s="72"/>
    </row>
    <row r="54" spans="2:9" ht="4.5" customHeight="1">
      <c r="B54" s="45"/>
      <c r="C54" s="45"/>
      <c r="D54" s="25"/>
      <c r="E54" s="23"/>
      <c r="F54" s="23"/>
      <c r="G54" s="23"/>
      <c r="H54" s="23"/>
      <c r="I54" s="23"/>
    </row>
    <row r="55" spans="2:9" ht="13.5" customHeight="1" thickBot="1">
      <c r="B55" s="47" t="s">
        <v>11</v>
      </c>
      <c r="C55" s="47"/>
      <c r="D55" s="28"/>
      <c r="E55" s="29"/>
      <c r="F55" s="29"/>
      <c r="G55" s="30">
        <f>SUM(G51:G54)</f>
        <v>98</v>
      </c>
      <c r="H55" s="30">
        <f>G55/F9</f>
        <v>0.7</v>
      </c>
      <c r="I55" s="30">
        <f>SUM(I51:I54)</f>
        <v>0</v>
      </c>
    </row>
    <row r="56" spans="2:9" ht="15.75" customHeight="1" thickBot="1" thickTop="1">
      <c r="B56" s="31" t="s">
        <v>33</v>
      </c>
      <c r="C56" s="31"/>
      <c r="D56" s="32"/>
      <c r="E56" s="31"/>
      <c r="F56" s="31"/>
      <c r="G56" s="33">
        <f>G49+G55</f>
        <v>633.98</v>
      </c>
      <c r="H56" s="33">
        <f>G56/F9</f>
        <v>4.528428571428572</v>
      </c>
      <c r="I56" s="33">
        <f>I49+I55</f>
        <v>0</v>
      </c>
    </row>
    <row r="57" spans="2:9" ht="15.75" customHeight="1" thickBot="1" thickTop="1">
      <c r="B57" s="31" t="s">
        <v>12</v>
      </c>
      <c r="C57" s="31"/>
      <c r="D57" s="32"/>
      <c r="E57" s="31"/>
      <c r="F57" s="31"/>
      <c r="G57" s="33">
        <f>G12-G56</f>
        <v>-101.98000000000002</v>
      </c>
      <c r="H57" s="33">
        <f>G57/F9</f>
        <v>-0.7284285714285715</v>
      </c>
      <c r="I57" s="33">
        <f>I12-I56</f>
        <v>0</v>
      </c>
    </row>
    <row r="58" spans="2:4" ht="13.5" customHeight="1" thickTop="1">
      <c r="B58" s="5" t="s">
        <v>13</v>
      </c>
      <c r="D58" s="11"/>
    </row>
    <row r="59" spans="2:9" ht="13.5" customHeight="1">
      <c r="B59" s="36" t="s">
        <v>44</v>
      </c>
      <c r="C59" s="36"/>
      <c r="D59" s="11"/>
      <c r="G59" s="21">
        <f>5000*0.04</f>
        <v>200</v>
      </c>
      <c r="H59" s="21">
        <f>G59/$F$9</f>
        <v>1.4285714285714286</v>
      </c>
      <c r="I59" s="72"/>
    </row>
    <row r="60" spans="2:9" ht="4.5" customHeight="1" thickBot="1">
      <c r="B60" s="14"/>
      <c r="C60" s="14"/>
      <c r="D60" s="15"/>
      <c r="E60" s="17"/>
      <c r="F60" s="17"/>
      <c r="G60" s="34"/>
      <c r="H60" s="35"/>
      <c r="I60" s="17"/>
    </row>
    <row r="61" spans="2:9" ht="15" customHeight="1" thickTop="1">
      <c r="B61" s="41" t="s">
        <v>14</v>
      </c>
      <c r="C61" s="41"/>
      <c r="D61" s="40"/>
      <c r="E61" s="41"/>
      <c r="F61" s="41"/>
      <c r="G61" s="43">
        <f>G57-G59</f>
        <v>-301.98</v>
      </c>
      <c r="H61" s="43">
        <f>G61/$F$9</f>
        <v>-2.157</v>
      </c>
      <c r="I61" s="43">
        <f>I57-I59</f>
        <v>0</v>
      </c>
    </row>
    <row r="62" ht="4.5" customHeight="1"/>
    <row r="63" spans="2:9" ht="15" customHeight="1">
      <c r="B63" s="7" t="s">
        <v>15</v>
      </c>
      <c r="C63" s="7"/>
      <c r="D63" s="20"/>
      <c r="E63" s="20"/>
      <c r="F63" s="20"/>
      <c r="G63" s="20"/>
      <c r="H63" s="20"/>
      <c r="I63" s="20"/>
    </row>
    <row r="64" spans="3:9" ht="12.75" customHeight="1">
      <c r="C64" s="49"/>
      <c r="D64" s="49"/>
      <c r="E64" s="74" t="s">
        <v>40</v>
      </c>
      <c r="F64" s="74"/>
      <c r="G64" s="74"/>
      <c r="H64" s="74"/>
      <c r="I64" s="74"/>
    </row>
    <row r="65" spans="3:9" ht="12.75" customHeight="1">
      <c r="C65" s="49"/>
      <c r="D65" s="49"/>
      <c r="E65" s="48">
        <v>-0.25</v>
      </c>
      <c r="F65" s="48">
        <v>-0.1</v>
      </c>
      <c r="G65" s="49"/>
      <c r="H65" s="48">
        <v>0.1</v>
      </c>
      <c r="I65" s="48">
        <v>0.25</v>
      </c>
    </row>
    <row r="66" spans="3:9" ht="12.75" customHeight="1">
      <c r="C66" s="74" t="s">
        <v>16</v>
      </c>
      <c r="D66" s="74"/>
      <c r="E66" s="37">
        <f>G66*0.75</f>
        <v>2.8499999999999996</v>
      </c>
      <c r="F66" s="37">
        <f>G66*0.9</f>
        <v>3.42</v>
      </c>
      <c r="G66" s="37">
        <f>E9</f>
        <v>3.8</v>
      </c>
      <c r="H66" s="37">
        <f>G66*1.1</f>
        <v>4.18</v>
      </c>
      <c r="I66" s="37">
        <f>G66*1.25</f>
        <v>4.75</v>
      </c>
    </row>
    <row r="67" spans="3:9" ht="12.75" customHeight="1">
      <c r="C67" s="59">
        <v>-0.25</v>
      </c>
      <c r="D67" s="44">
        <f>D69*0.75</f>
        <v>105</v>
      </c>
      <c r="E67" s="50">
        <f>(E$66*$D67)-$G$56</f>
        <v>-334.7300000000001</v>
      </c>
      <c r="F67" s="51">
        <f aca="true" t="shared" si="2" ref="F67:I71">(F$66*$D67)-$G$56</f>
        <v>-274.88000000000005</v>
      </c>
      <c r="G67" s="51">
        <f t="shared" si="2"/>
        <v>-234.98000000000002</v>
      </c>
      <c r="H67" s="51">
        <f t="shared" si="2"/>
        <v>-195.08000000000004</v>
      </c>
      <c r="I67" s="52">
        <f t="shared" si="2"/>
        <v>-135.23000000000002</v>
      </c>
    </row>
    <row r="68" spans="3:9" ht="12.75" customHeight="1">
      <c r="C68" s="59">
        <v>-0.1</v>
      </c>
      <c r="D68" s="44">
        <f>D69*0.9</f>
        <v>126</v>
      </c>
      <c r="E68" s="53">
        <f>(E$66*$D68)-$G$56</f>
        <v>-274.88000000000005</v>
      </c>
      <c r="F68" s="54">
        <f t="shared" si="2"/>
        <v>-203.06</v>
      </c>
      <c r="G68" s="54">
        <f t="shared" si="2"/>
        <v>-155.18000000000006</v>
      </c>
      <c r="H68" s="54">
        <f t="shared" si="2"/>
        <v>-107.30000000000007</v>
      </c>
      <c r="I68" s="55">
        <f t="shared" si="2"/>
        <v>-35.48000000000002</v>
      </c>
    </row>
    <row r="69" spans="3:9" ht="12.75" customHeight="1">
      <c r="C69" s="60" t="s">
        <v>41</v>
      </c>
      <c r="D69" s="44">
        <f>F9</f>
        <v>140</v>
      </c>
      <c r="E69" s="53">
        <f>(E$66*$D69)-$G$56</f>
        <v>-234.98000000000008</v>
      </c>
      <c r="F69" s="54">
        <f t="shared" si="2"/>
        <v>-155.18</v>
      </c>
      <c r="G69" s="54">
        <f t="shared" si="2"/>
        <v>-101.98000000000002</v>
      </c>
      <c r="H69" s="54">
        <f t="shared" si="2"/>
        <v>-48.780000000000086</v>
      </c>
      <c r="I69" s="55">
        <f t="shared" si="2"/>
        <v>31.019999999999982</v>
      </c>
    </row>
    <row r="70" spans="3:9" ht="12.75" customHeight="1">
      <c r="C70" s="59">
        <v>0.1</v>
      </c>
      <c r="D70" s="44">
        <f>D69*1.1</f>
        <v>154</v>
      </c>
      <c r="E70" s="53">
        <f>(E$66*$D70)-$G$56</f>
        <v>-195.0800000000001</v>
      </c>
      <c r="F70" s="54">
        <f t="shared" si="2"/>
        <v>-107.30000000000007</v>
      </c>
      <c r="G70" s="54">
        <f t="shared" si="2"/>
        <v>-48.780000000000086</v>
      </c>
      <c r="H70" s="54">
        <f t="shared" si="2"/>
        <v>9.739999999999895</v>
      </c>
      <c r="I70" s="55">
        <f t="shared" si="2"/>
        <v>97.51999999999998</v>
      </c>
    </row>
    <row r="71" spans="3:9" ht="12.75" customHeight="1">
      <c r="C71" s="59">
        <v>0.25</v>
      </c>
      <c r="D71" s="44">
        <f>D69*1.25</f>
        <v>175</v>
      </c>
      <c r="E71" s="56">
        <f>(E$66*$D71)-$G$56</f>
        <v>-135.23000000000008</v>
      </c>
      <c r="F71" s="57">
        <f t="shared" si="2"/>
        <v>-35.48000000000002</v>
      </c>
      <c r="G71" s="57">
        <f t="shared" si="2"/>
        <v>31.019999999999982</v>
      </c>
      <c r="H71" s="57">
        <f t="shared" si="2"/>
        <v>97.51999999999998</v>
      </c>
      <c r="I71" s="58">
        <f t="shared" si="2"/>
        <v>197.26999999999998</v>
      </c>
    </row>
  </sheetData>
  <sheetProtection/>
  <mergeCells count="3">
    <mergeCell ref="E64:I64"/>
    <mergeCell ref="C66:D66"/>
    <mergeCell ref="B4:H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Kellie Clark</cp:lastModifiedBy>
  <cp:lastPrinted>2015-12-11T17:50:51Z</cp:lastPrinted>
  <dcterms:created xsi:type="dcterms:W3CDTF">2015-12-11T16:48:20Z</dcterms:created>
  <dcterms:modified xsi:type="dcterms:W3CDTF">2018-07-09T17:41:10Z</dcterms:modified>
  <cp:category/>
  <cp:version/>
  <cp:contentType/>
  <cp:contentStatus/>
</cp:coreProperties>
</file>