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pple EB" sheetId="1" r:id="rId1"/>
  </sheets>
  <definedNames>
    <definedName name="_xlnm.Print_Area" localSheetId="0">'Apple EB'!$A$1:$I$200</definedName>
  </definedNames>
  <calcPr fullCalcOnLoad="1"/>
</workbook>
</file>

<file path=xl/sharedStrings.xml><?xml version="1.0" encoding="utf-8"?>
<sst xmlns="http://schemas.openxmlformats.org/spreadsheetml/2006/main" count="317" uniqueCount="170">
  <si>
    <t>&lt;&lt;PRODUCTION AND MARKETING ASSUMPTIONS&gt;&gt;</t>
  </si>
  <si>
    <t>Units</t>
  </si>
  <si>
    <t>Sales</t>
  </si>
  <si>
    <t>Sold</t>
  </si>
  <si>
    <t>Price</t>
  </si>
  <si>
    <t>/Acre</t>
  </si>
  <si>
    <t>Per Unit</t>
  </si>
  <si>
    <t>a.  Shed Packed</t>
  </si>
  <si>
    <t>lbs.</t>
  </si>
  <si>
    <t>c.  Insurance</t>
  </si>
  <si>
    <t>dol.</t>
  </si>
  <si>
    <t>d.  Disaster payment</t>
  </si>
  <si>
    <t>&lt;&lt;OPERATING RECEIPTS&gt;&gt;</t>
  </si>
  <si>
    <t>PRICE</t>
  </si>
  <si>
    <t>QNTY.</t>
  </si>
  <si>
    <t>VALUE</t>
  </si>
  <si>
    <t>TOTAL</t>
  </si>
  <si>
    <t>YOUR</t>
  </si>
  <si>
    <t>SALE ITEM</t>
  </si>
  <si>
    <t>UNITS</t>
  </si>
  <si>
    <t>/UNIT</t>
  </si>
  <si>
    <t>/ACRE</t>
  </si>
  <si>
    <t>/TREE</t>
  </si>
  <si>
    <t>FARM</t>
  </si>
  <si>
    <t>&lt;&lt;CASH OPERATING EXPENSES&gt;&gt;</t>
  </si>
  <si>
    <t>COST</t>
  </si>
  <si>
    <t>PER</t>
  </si>
  <si>
    <t>ACRE</t>
  </si>
  <si>
    <t>hrs.</t>
  </si>
  <si>
    <t>j.  Payroll Taxes</t>
  </si>
  <si>
    <t>TOTAL LABOR EXPENSE</t>
  </si>
  <si>
    <t>REPAIRS:</t>
  </si>
  <si>
    <t>a.  Machinery &amp; Equipment</t>
  </si>
  <si>
    <t>b.  Bldgs. &amp; Improvement</t>
  </si>
  <si>
    <t>TOTAL REPAIR EXPENSE</t>
  </si>
  <si>
    <t>CHEMICALS &amp; SPRAYS:</t>
  </si>
  <si>
    <t>a.  Insect</t>
  </si>
  <si>
    <t>b.  Disease</t>
  </si>
  <si>
    <t>c.  Weed Control</t>
  </si>
  <si>
    <t>d.  Hormone</t>
  </si>
  <si>
    <t>TOTAL CHEMICAL &amp; SPRAY</t>
  </si>
  <si>
    <t>FERTILIZER:</t>
  </si>
  <si>
    <t>b.  Foliar Fertilizer</t>
  </si>
  <si>
    <t>TOTAL FERTILIZER EXPENSE</t>
  </si>
  <si>
    <t>SUPPLIES:</t>
  </si>
  <si>
    <t>a.  All supplies</t>
  </si>
  <si>
    <t>b.</t>
  </si>
  <si>
    <t>TOTAL SUPPLY EXPENSE</t>
  </si>
  <si>
    <t>OTHER OPERATING EXPENSES:</t>
  </si>
  <si>
    <t>a.  Fuel &amp; Lubrication</t>
  </si>
  <si>
    <t>b.  Rent &amp; Leases</t>
  </si>
  <si>
    <t>c.  Packing/ Marketing</t>
  </si>
  <si>
    <t>d.  Water Assessment</t>
  </si>
  <si>
    <t>e.  Machine Hire</t>
  </si>
  <si>
    <t>f.   R. E. &amp; Property Taxes</t>
  </si>
  <si>
    <t>g.  Crop Insurance</t>
  </si>
  <si>
    <t>h.  Utilities</t>
  </si>
  <si>
    <t>i.   Professional Fees</t>
  </si>
  <si>
    <t>j.   Travel/Education</t>
  </si>
  <si>
    <t>k.  Misc.</t>
  </si>
  <si>
    <t>TOTAL OTHER OPERATING EXP.</t>
  </si>
  <si>
    <t>TOTAL CASH OPERATION EXPENSES</t>
  </si>
  <si>
    <t>NET CASH RECEIPTS</t>
  </si>
  <si>
    <t>ASSUMPTIONS USED IN THIS BUDGET</t>
  </si>
  <si>
    <t>Total</t>
  </si>
  <si>
    <t>Spraying Labor based on the following</t>
  </si>
  <si>
    <t>Dormant</t>
  </si>
  <si>
    <t>Disease</t>
  </si>
  <si>
    <t>Weed Spray</t>
  </si>
  <si>
    <t>Total Sprays</t>
  </si>
  <si>
    <t>assuming hrs/acre</t>
  </si>
  <si>
    <t>Total hours per acre</t>
  </si>
  <si>
    <t>Assuming $/hr</t>
  </si>
  <si>
    <t>Total Spraying Labor</t>
  </si>
  <si>
    <t>Item</t>
  </si>
  <si>
    <t>Amt/acre</t>
  </si>
  <si>
    <t>Unit</t>
  </si>
  <si>
    <t>Cost/unit</t>
  </si>
  <si>
    <t>Total cost</t>
  </si>
  <si>
    <t>Oil</t>
  </si>
  <si>
    <t>gal</t>
  </si>
  <si>
    <t>Lorsban 4E</t>
  </si>
  <si>
    <t>pints</t>
  </si>
  <si>
    <t>Guthion 50WP</t>
  </si>
  <si>
    <t>pounds</t>
  </si>
  <si>
    <t>oz</t>
  </si>
  <si>
    <t>Other</t>
  </si>
  <si>
    <t>Round-up</t>
  </si>
  <si>
    <t>quart</t>
  </si>
  <si>
    <t>b.  Foliar</t>
  </si>
  <si>
    <t>b.  Other</t>
  </si>
  <si>
    <t>Note: Please consult the table at the end of this spread sheet for additional returns data.</t>
  </si>
  <si>
    <t>Description</t>
  </si>
  <si>
    <t>N/A.</t>
  </si>
  <si>
    <t>gallons</t>
  </si>
  <si>
    <t xml:space="preserve">     Such as ladders, picking bags, loppers</t>
  </si>
  <si>
    <t>c.  Weed Control  *-treated acre assumed 1/5 of actual acre</t>
  </si>
  <si>
    <t>a.  Soil</t>
  </si>
  <si>
    <t xml:space="preserve">b. Other sales  </t>
  </si>
  <si>
    <t>b.  Other Sales</t>
  </si>
  <si>
    <t>a.  Pruning</t>
  </si>
  <si>
    <t>LABOR:</t>
  </si>
  <si>
    <t>a.  Misc.</t>
  </si>
  <si>
    <t xml:space="preserve">          Assume 70% is packable leaving 30% as waste</t>
  </si>
  <si>
    <t>Irrigation will start the 1st of May and then occur every 14 days giving 10 times per year.</t>
  </si>
  <si>
    <t>See chart below for spray labor details.</t>
  </si>
  <si>
    <t>c.  Spraying</t>
  </si>
  <si>
    <t>d.  Tillage/Mowing</t>
  </si>
  <si>
    <t>e.  Thinning</t>
  </si>
  <si>
    <t>f.  Irrigation</t>
  </si>
  <si>
    <t>h.  Fertilization</t>
  </si>
  <si>
    <t>b.  Prunings removal</t>
  </si>
  <si>
    <t>Payroll taxes are set at 20% of labor expense.</t>
  </si>
  <si>
    <t>l.   Insurance</t>
  </si>
  <si>
    <t>m.   Interest on Oper. Cap.</t>
  </si>
  <si>
    <t>n.  Worker Housing</t>
  </si>
  <si>
    <t>o.  Other</t>
  </si>
  <si>
    <t>EXPENSE ITEM (CONT.)</t>
  </si>
  <si>
    <t>Farm</t>
  </si>
  <si>
    <t>Your</t>
  </si>
  <si>
    <t>Initial Purchase</t>
  </si>
  <si>
    <t>ACRES:</t>
  </si>
  <si>
    <t>TREES PER ACRE:</t>
  </si>
  <si>
    <t>TOTAL OPERATING RECEIPTS</t>
  </si>
  <si>
    <t xml:space="preserve">   DETAILS OF EXPENSES</t>
  </si>
  <si>
    <t>Labor:</t>
  </si>
  <si>
    <t xml:space="preserve">      Chemical and Sprays Cost Calculating Table:</t>
  </si>
  <si>
    <t xml:space="preserve">      Fertilizer Cost Calculating Table:</t>
  </si>
  <si>
    <t xml:space="preserve">  (Based on 0.75 lbs.actual N per tree)</t>
  </si>
  <si>
    <t xml:space="preserve">     Misc. Cost Calculating Table:</t>
  </si>
  <si>
    <t>EXPENSE ITEMS</t>
  </si>
  <si>
    <t>Yield:</t>
  </si>
  <si>
    <t xml:space="preserve">   ORCHARD NET RETURNS:</t>
  </si>
  <si>
    <t>(min. pack. cost)</t>
  </si>
  <si>
    <t>a.  Insect Control</t>
  </si>
  <si>
    <t xml:space="preserve">     WESTERN COLORADO APPLE ENTERPRISE BUDGET</t>
  </si>
  <si>
    <t>ENTERPRISE:                   Apples</t>
  </si>
  <si>
    <t>*Average net dollar received by the grower for all apples after packing shed and other operating expenses.</t>
  </si>
  <si>
    <t xml:space="preserve">       VARIETY:</t>
  </si>
  <si>
    <t>Mixed Varieties</t>
  </si>
  <si>
    <t>bins</t>
  </si>
  <si>
    <t>bin</t>
  </si>
  <si>
    <t>g.  Harvest Field Picking</t>
  </si>
  <si>
    <t>i.  Harvest Transport/Rental</t>
  </si>
  <si>
    <t>Thinning Spray</t>
  </si>
  <si>
    <t>Thinning</t>
  </si>
  <si>
    <t>Sevin</t>
  </si>
  <si>
    <t>Cover Sprays</t>
  </si>
  <si>
    <t>Nova</t>
  </si>
  <si>
    <t>Sulfur 6F</t>
  </si>
  <si>
    <t>Calcium</t>
  </si>
  <si>
    <t>Provado</t>
  </si>
  <si>
    <t>2-4d</t>
  </si>
  <si>
    <t>pint</t>
  </si>
  <si>
    <t>Urea</t>
  </si>
  <si>
    <t>Year: 2006</t>
  </si>
  <si>
    <t>Labor is at $8.00/hr.  Harvest is $15.00/bin.  Harvest transport/rental is $10.00/bin.</t>
  </si>
  <si>
    <t>Pruning will take 48 hours per acre @ $8.00.</t>
  </si>
  <si>
    <t>Raking and removing the prunings will take 12 hours per acre @ $8.00.</t>
  </si>
  <si>
    <t>Tillage/Mowing occurs 3 times per year. It will take 1.25 hours per acre @ $8.00.</t>
  </si>
  <si>
    <t>Thinning will take 33 hours per acre @ $8.00.</t>
  </si>
  <si>
    <t>One person can do 1 acre per hour so it will take 10 hours per acre @ $8.00.</t>
  </si>
  <si>
    <t>Harvest field picking is calculated at $15 per bin.</t>
  </si>
  <si>
    <t>Fertilization will take 4 hours per acre @ $8.00.</t>
  </si>
  <si>
    <t>40 bins (800 bu.) per acre.</t>
  </si>
  <si>
    <t>($/bin)*</t>
  </si>
  <si>
    <t xml:space="preserve">                Yield (bins per acre)</t>
  </si>
  <si>
    <t xml:space="preserve">  1 bin = 20 bu.</t>
  </si>
  <si>
    <t xml:space="preserve">gallon </t>
  </si>
  <si>
    <t>A Sulphate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</si>
</sst>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MS Sans Serif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Fill="1" applyAlignment="1" quotePrefix="1">
      <alignment horizontal="right"/>
    </xf>
    <xf numFmtId="0" fontId="5" fillId="0" borderId="0" xfId="0" applyFont="1" applyAlignment="1" quotePrefix="1">
      <alignment horizontal="center"/>
    </xf>
    <xf numFmtId="0" fontId="5" fillId="0" borderId="0" xfId="0" applyFont="1" applyFill="1" applyAlignment="1">
      <alignment/>
    </xf>
    <xf numFmtId="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7" fontId="5" fillId="0" borderId="0" xfId="0" applyNumberFormat="1" applyFont="1" applyFill="1" applyAlignment="1">
      <alignment/>
    </xf>
    <xf numFmtId="0" fontId="5" fillId="0" borderId="2" xfId="0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Alignment="1">
      <alignment/>
    </xf>
    <xf numFmtId="7" fontId="5" fillId="0" borderId="0" xfId="0" applyNumberFormat="1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0" fontId="5" fillId="0" borderId="3" xfId="0" applyFont="1" applyBorder="1" applyAlignment="1" quotePrefix="1">
      <alignment horizontal="left"/>
    </xf>
    <xf numFmtId="0" fontId="5" fillId="0" borderId="3" xfId="0" applyFont="1" applyFill="1" applyBorder="1" applyAlignment="1">
      <alignment horizontal="center"/>
    </xf>
    <xf numFmtId="7" fontId="5" fillId="0" borderId="3" xfId="0" applyNumberFormat="1" applyFont="1" applyFill="1" applyBorder="1" applyAlignment="1">
      <alignment/>
    </xf>
    <xf numFmtId="165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Continuous"/>
    </xf>
    <xf numFmtId="7" fontId="5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7" fontId="5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7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7" fontId="5" fillId="0" borderId="5" xfId="0" applyNumberFormat="1" applyFont="1" applyBorder="1" applyAlignment="1">
      <alignment horizontal="right"/>
    </xf>
    <xf numFmtId="7" fontId="5" fillId="0" borderId="5" xfId="0" applyNumberFormat="1" applyFont="1" applyBorder="1" applyAlignment="1">
      <alignment/>
    </xf>
    <xf numFmtId="0" fontId="5" fillId="0" borderId="4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5" xfId="0" applyFont="1" applyBorder="1" applyAlignment="1" quotePrefix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 quotePrefix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left"/>
    </xf>
    <xf numFmtId="7" fontId="5" fillId="0" borderId="3" xfId="0" applyNumberFormat="1" applyFont="1" applyFill="1" applyBorder="1" applyAlignment="1" quotePrefix="1">
      <alignment horizontal="right"/>
    </xf>
    <xf numFmtId="164" fontId="5" fillId="0" borderId="3" xfId="0" applyNumberFormat="1" applyFont="1" applyBorder="1" applyAlignment="1">
      <alignment horizontal="center"/>
    </xf>
    <xf numFmtId="7" fontId="5" fillId="0" borderId="7" xfId="0" applyNumberFormat="1" applyFont="1" applyBorder="1" applyAlignment="1">
      <alignment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centerContinuous"/>
    </xf>
    <xf numFmtId="0" fontId="8" fillId="0" borderId="0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 quotePrefix="1">
      <alignment horizontal="left"/>
    </xf>
    <xf numFmtId="4" fontId="8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right"/>
    </xf>
    <xf numFmtId="7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Continuous"/>
    </xf>
    <xf numFmtId="7" fontId="8" fillId="0" borderId="4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 quotePrefix="1">
      <alignment horizontal="centerContinuous"/>
    </xf>
    <xf numFmtId="0" fontId="8" fillId="0" borderId="13" xfId="0" applyFont="1" applyBorder="1" applyAlignment="1" quotePrefix="1">
      <alignment horizontal="center"/>
    </xf>
    <xf numFmtId="0" fontId="8" fillId="0" borderId="13" xfId="0" applyFont="1" applyBorder="1" applyAlignment="1">
      <alignment horizontal="centerContinuous"/>
    </xf>
    <xf numFmtId="7" fontId="8" fillId="0" borderId="0" xfId="0" applyNumberFormat="1" applyFont="1" applyBorder="1" applyAlignment="1">
      <alignment/>
    </xf>
    <xf numFmtId="7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right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/>
    </xf>
    <xf numFmtId="0" fontId="5" fillId="0" borderId="17" xfId="0" applyFont="1" applyBorder="1" applyAlignment="1" quotePrefix="1">
      <alignment horizontal="center"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7" fontId="12" fillId="0" borderId="3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 quotePrefix="1">
      <alignment horizontal="center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3" xfId="0" applyNumberFormat="1" applyFont="1" applyBorder="1" applyAlignment="1" applyProtection="1">
      <alignment horizontal="centerContinuous"/>
      <protection locked="0"/>
    </xf>
    <xf numFmtId="7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 quotePrefix="1">
      <alignment horizontal="center"/>
      <protection locked="0"/>
    </xf>
    <xf numFmtId="7" fontId="12" fillId="0" borderId="3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Continuous"/>
      <protection locked="0"/>
    </xf>
    <xf numFmtId="0" fontId="12" fillId="0" borderId="5" xfId="0" applyFont="1" applyBorder="1" applyAlignment="1" applyProtection="1">
      <alignment/>
      <protection locked="0"/>
    </xf>
    <xf numFmtId="0" fontId="12" fillId="0" borderId="5" xfId="0" applyFont="1" applyBorder="1" applyAlignment="1" applyProtection="1" quotePrefix="1">
      <alignment horizontal="left"/>
      <protection locked="0"/>
    </xf>
    <xf numFmtId="0" fontId="12" fillId="0" borderId="7" xfId="0" applyFont="1" applyBorder="1" applyAlignment="1" applyProtection="1">
      <alignment horizontal="center"/>
      <protection locked="0"/>
    </xf>
    <xf numFmtId="7" fontId="12" fillId="0" borderId="3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7" fontId="12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Continuous"/>
      <protection locked="0"/>
    </xf>
    <xf numFmtId="7" fontId="12" fillId="0" borderId="3" xfId="0" applyNumberFormat="1" applyFont="1" applyFill="1" applyBorder="1" applyAlignment="1" applyProtection="1">
      <alignment/>
      <protection locked="0"/>
    </xf>
    <xf numFmtId="7" fontId="12" fillId="0" borderId="3" xfId="0" applyNumberFormat="1" applyFont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 horizontal="centerContinuous"/>
      <protection locked="0"/>
    </xf>
    <xf numFmtId="0" fontId="12" fillId="0" borderId="7" xfId="0" applyFont="1" applyBorder="1" applyAlignment="1" applyProtection="1">
      <alignment horizontal="right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7" xfId="0" applyFont="1" applyBorder="1" applyAlignment="1" applyProtection="1" quotePrefix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165" fontId="12" fillId="0" borderId="1" xfId="0" applyNumberFormat="1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/>
      <protection locked="0"/>
    </xf>
    <xf numFmtId="0" fontId="12" fillId="0" borderId="3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/>
      <protection locked="0"/>
    </xf>
    <xf numFmtId="7" fontId="12" fillId="0" borderId="3" xfId="0" applyNumberFormat="1" applyFont="1" applyFill="1" applyBorder="1" applyAlignment="1" applyProtection="1" quotePrefix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0.7109375" style="0" customWidth="1"/>
    <col min="3" max="3" width="10.8515625" style="0" customWidth="1"/>
    <col min="4" max="4" width="10.7109375" style="0" customWidth="1"/>
    <col min="5" max="5" width="11.421875" style="0" customWidth="1"/>
    <col min="6" max="6" width="13.7109375" style="0" customWidth="1"/>
    <col min="7" max="7" width="12.8515625" style="0" customWidth="1"/>
    <col min="8" max="8" width="15.8515625" style="0" customWidth="1"/>
    <col min="9" max="9" width="16.57421875" style="0" customWidth="1"/>
  </cols>
  <sheetData>
    <row r="1" spans="2:9" ht="18.75">
      <c r="B1" s="28" t="s">
        <v>135</v>
      </c>
      <c r="D1" s="1"/>
      <c r="E1" s="1"/>
      <c r="F1" s="2"/>
      <c r="G1" s="2"/>
      <c r="I1" s="3">
        <f ca="1">TODAY()</f>
        <v>39423</v>
      </c>
    </row>
    <row r="2" s="4" customFormat="1" ht="15"/>
    <row r="3" spans="1:7" s="4" customFormat="1" ht="15">
      <c r="A3" s="70" t="s">
        <v>136</v>
      </c>
      <c r="F3" s="70" t="s">
        <v>121</v>
      </c>
      <c r="G3" s="113">
        <v>15</v>
      </c>
    </row>
    <row r="4" spans="1:7" s="4" customFormat="1" ht="15">
      <c r="A4" s="70" t="s">
        <v>138</v>
      </c>
      <c r="C4" s="114" t="s">
        <v>139</v>
      </c>
      <c r="E4" s="70" t="s">
        <v>122</v>
      </c>
      <c r="G4" s="113">
        <v>272</v>
      </c>
    </row>
    <row r="5" s="4" customFormat="1" ht="15">
      <c r="A5" s="4" t="s">
        <v>155</v>
      </c>
    </row>
    <row r="6" s="4" customFormat="1" ht="15"/>
    <row r="7" s="4" customFormat="1" ht="15">
      <c r="A7" s="71" t="s">
        <v>0</v>
      </c>
    </row>
    <row r="8" s="4" customFormat="1" ht="15">
      <c r="A8" s="35" t="s">
        <v>91</v>
      </c>
    </row>
    <row r="9" s="4" customFormat="1" ht="15"/>
    <row r="10" spans="3:7" s="4" customFormat="1" ht="15">
      <c r="C10" s="6"/>
      <c r="E10" s="7" t="s">
        <v>1</v>
      </c>
      <c r="F10" s="8" t="s">
        <v>2</v>
      </c>
      <c r="G10" s="9"/>
    </row>
    <row r="11" spans="1:7" s="4" customFormat="1" ht="15">
      <c r="A11" s="4" t="s">
        <v>2</v>
      </c>
      <c r="E11" s="7" t="s">
        <v>3</v>
      </c>
      <c r="F11" s="8" t="s">
        <v>4</v>
      </c>
      <c r="G11" s="9"/>
    </row>
    <row r="12" spans="1:9" s="4" customFormat="1" ht="15">
      <c r="A12" s="17" t="s">
        <v>92</v>
      </c>
      <c r="B12" s="17"/>
      <c r="C12" s="17"/>
      <c r="D12" s="36" t="s">
        <v>1</v>
      </c>
      <c r="E12" s="37" t="s">
        <v>5</v>
      </c>
      <c r="F12" s="38" t="s">
        <v>6</v>
      </c>
      <c r="G12" s="24"/>
      <c r="H12" s="17"/>
      <c r="I12" s="17"/>
    </row>
    <row r="13" spans="1:8" s="4" customFormat="1" ht="15">
      <c r="A13" s="121" t="s">
        <v>7</v>
      </c>
      <c r="B13" s="54"/>
      <c r="C13" s="56"/>
      <c r="D13" s="115" t="s">
        <v>140</v>
      </c>
      <c r="E13" s="116">
        <v>35</v>
      </c>
      <c r="F13" s="117">
        <v>75</v>
      </c>
      <c r="G13" s="5"/>
      <c r="H13" s="13"/>
    </row>
    <row r="14" spans="1:8" s="4" customFormat="1" ht="15">
      <c r="A14" s="122" t="s">
        <v>98</v>
      </c>
      <c r="B14" s="54"/>
      <c r="C14" s="56"/>
      <c r="D14" s="118" t="s">
        <v>8</v>
      </c>
      <c r="E14" s="116">
        <v>0</v>
      </c>
      <c r="F14" s="119">
        <v>0</v>
      </c>
      <c r="H14" s="13"/>
    </row>
    <row r="15" spans="1:8" s="4" customFormat="1" ht="15">
      <c r="A15" s="48" t="s">
        <v>9</v>
      </c>
      <c r="B15" s="54"/>
      <c r="C15" s="56"/>
      <c r="D15" s="120" t="s">
        <v>10</v>
      </c>
      <c r="E15" s="116">
        <v>0</v>
      </c>
      <c r="F15" s="115">
        <v>0</v>
      </c>
      <c r="G15" s="12"/>
      <c r="H15" s="5"/>
    </row>
    <row r="16" spans="1:8" s="4" customFormat="1" ht="15">
      <c r="A16" s="48" t="s">
        <v>11</v>
      </c>
      <c r="B16" s="54"/>
      <c r="C16" s="56"/>
      <c r="D16" s="120" t="s">
        <v>10</v>
      </c>
      <c r="E16" s="116">
        <v>0</v>
      </c>
      <c r="F16" s="115">
        <v>0</v>
      </c>
      <c r="G16" s="12"/>
      <c r="H16" s="5"/>
    </row>
    <row r="17" s="4" customFormat="1" ht="15"/>
    <row r="18" s="4" customFormat="1" ht="15"/>
    <row r="19" s="4" customFormat="1" ht="15">
      <c r="A19" s="71" t="s">
        <v>12</v>
      </c>
    </row>
    <row r="20" s="4" customFormat="1" ht="15"/>
    <row r="21" spans="1:9" s="4" customFormat="1" ht="15">
      <c r="A21" s="72"/>
      <c r="B21" s="72"/>
      <c r="C21" s="72"/>
      <c r="D21" s="72" t="s">
        <v>13</v>
      </c>
      <c r="E21" s="72" t="s">
        <v>14</v>
      </c>
      <c r="F21" s="73" t="s">
        <v>15</v>
      </c>
      <c r="G21" s="73" t="s">
        <v>15</v>
      </c>
      <c r="H21" s="72" t="s">
        <v>16</v>
      </c>
      <c r="I21" s="72" t="s">
        <v>17</v>
      </c>
    </row>
    <row r="22" spans="1:9" s="4" customFormat="1" ht="15">
      <c r="A22" s="74" t="s">
        <v>18</v>
      </c>
      <c r="B22" s="74"/>
      <c r="C22" s="74" t="s">
        <v>19</v>
      </c>
      <c r="D22" s="75" t="s">
        <v>20</v>
      </c>
      <c r="E22" s="75" t="s">
        <v>21</v>
      </c>
      <c r="F22" s="76" t="s">
        <v>21</v>
      </c>
      <c r="G22" s="76" t="s">
        <v>22</v>
      </c>
      <c r="H22" s="74" t="s">
        <v>15</v>
      </c>
      <c r="I22" s="74" t="s">
        <v>23</v>
      </c>
    </row>
    <row r="23" spans="1:9" s="4" customFormat="1" ht="15">
      <c r="A23" s="48" t="s">
        <v>7</v>
      </c>
      <c r="B23" s="56"/>
      <c r="C23" s="39" t="s">
        <v>8</v>
      </c>
      <c r="D23" s="40">
        <f>F13</f>
        <v>75</v>
      </c>
      <c r="E23" s="41">
        <f>E13</f>
        <v>35</v>
      </c>
      <c r="F23" s="42">
        <f>D23*E23</f>
        <v>2625</v>
      </c>
      <c r="G23" s="42">
        <f>F23/G4</f>
        <v>9.650735294117647</v>
      </c>
      <c r="H23" s="49">
        <f>F23*15</f>
        <v>39375</v>
      </c>
      <c r="I23" s="33"/>
    </row>
    <row r="24" spans="1:9" s="4" customFormat="1" ht="15">
      <c r="A24" s="53" t="s">
        <v>99</v>
      </c>
      <c r="B24" s="56"/>
      <c r="C24" s="39" t="s">
        <v>8</v>
      </c>
      <c r="D24" s="40">
        <f>F14</f>
        <v>0</v>
      </c>
      <c r="E24" s="41">
        <f>E14</f>
        <v>0</v>
      </c>
      <c r="F24" s="42">
        <f>D24*E24</f>
        <v>0</v>
      </c>
      <c r="G24" s="42">
        <f>F24/G4</f>
        <v>0</v>
      </c>
      <c r="H24" s="49">
        <f>F24*15</f>
        <v>0</v>
      </c>
      <c r="I24" s="33"/>
    </row>
    <row r="25" spans="2:9" s="4" customFormat="1" ht="15">
      <c r="B25" s="81" t="s">
        <v>123</v>
      </c>
      <c r="C25" s="71"/>
      <c r="D25" s="71"/>
      <c r="E25" s="82"/>
      <c r="F25" s="83">
        <f>F23+F24</f>
        <v>2625</v>
      </c>
      <c r="G25" s="83">
        <f>G23+G24</f>
        <v>9.650735294117647</v>
      </c>
      <c r="H25" s="84">
        <f>H23+H24</f>
        <v>39375</v>
      </c>
      <c r="I25" s="45"/>
    </row>
    <row r="26" s="4" customFormat="1" ht="15">
      <c r="I26" s="17"/>
    </row>
    <row r="27" s="4" customFormat="1" ht="15"/>
    <row r="28" s="4" customFormat="1" ht="15"/>
    <row r="29" s="4" customFormat="1" ht="15">
      <c r="A29" s="71" t="s">
        <v>24</v>
      </c>
    </row>
    <row r="30" spans="2:9" s="4" customFormat="1" ht="15">
      <c r="B30" s="7"/>
      <c r="C30" s="7"/>
      <c r="D30"/>
      <c r="E30"/>
      <c r="F30"/>
      <c r="G30"/>
      <c r="H30"/>
      <c r="I30"/>
    </row>
    <row r="31" spans="2:9" s="4" customFormat="1" ht="15">
      <c r="B31" s="74"/>
      <c r="C31" s="7"/>
      <c r="D31"/>
      <c r="E31"/>
      <c r="F31"/>
      <c r="G31"/>
      <c r="H31"/>
      <c r="I31"/>
    </row>
    <row r="32" spans="1:9" s="4" customFormat="1" ht="15">
      <c r="A32" s="100" t="s">
        <v>130</v>
      </c>
      <c r="C32" s="74"/>
      <c r="D32" s="72"/>
      <c r="E32" s="72" t="s">
        <v>19</v>
      </c>
      <c r="F32" s="77"/>
      <c r="G32" s="77"/>
      <c r="H32" s="77"/>
      <c r="I32" s="72"/>
    </row>
    <row r="33" spans="1:9" s="4" customFormat="1" ht="15">
      <c r="A33" s="78"/>
      <c r="B33" s="74"/>
      <c r="C33" s="74"/>
      <c r="D33" s="79" t="s">
        <v>25</v>
      </c>
      <c r="E33" s="72" t="s">
        <v>26</v>
      </c>
      <c r="F33" s="79" t="s">
        <v>25</v>
      </c>
      <c r="G33" s="79" t="s">
        <v>25</v>
      </c>
      <c r="H33" s="73" t="s">
        <v>16</v>
      </c>
      <c r="I33" s="72" t="s">
        <v>17</v>
      </c>
    </row>
    <row r="34" spans="1:9" s="4" customFormat="1" ht="15">
      <c r="A34" s="78" t="s">
        <v>101</v>
      </c>
      <c r="B34" s="74"/>
      <c r="C34" s="80" t="s">
        <v>19</v>
      </c>
      <c r="D34" s="76" t="s">
        <v>20</v>
      </c>
      <c r="E34" s="74" t="s">
        <v>27</v>
      </c>
      <c r="F34" s="76" t="s">
        <v>21</v>
      </c>
      <c r="G34" s="76" t="s">
        <v>22</v>
      </c>
      <c r="H34" s="76" t="s">
        <v>15</v>
      </c>
      <c r="I34" s="74" t="s">
        <v>23</v>
      </c>
    </row>
    <row r="35" spans="1:9" s="4" customFormat="1" ht="15">
      <c r="A35" s="53" t="s">
        <v>100</v>
      </c>
      <c r="B35" s="56"/>
      <c r="C35" s="123" t="s">
        <v>28</v>
      </c>
      <c r="D35" s="124">
        <v>9</v>
      </c>
      <c r="E35" s="120">
        <v>48</v>
      </c>
      <c r="F35" s="40">
        <f>D35*E35</f>
        <v>432</v>
      </c>
      <c r="G35" s="40">
        <f>F35/G4</f>
        <v>1.588235294117647</v>
      </c>
      <c r="H35" s="50">
        <f>F35*15</f>
        <v>6480</v>
      </c>
      <c r="I35" s="33"/>
    </row>
    <row r="36" spans="1:9" s="4" customFormat="1" ht="15">
      <c r="A36" s="43" t="s">
        <v>111</v>
      </c>
      <c r="B36" s="33"/>
      <c r="C36" s="123" t="s">
        <v>28</v>
      </c>
      <c r="D36" s="124">
        <v>9</v>
      </c>
      <c r="E36" s="120">
        <v>12</v>
      </c>
      <c r="F36" s="40">
        <f>D36*E36</f>
        <v>108</v>
      </c>
      <c r="G36" s="40">
        <f>F36/G4</f>
        <v>0.39705882352941174</v>
      </c>
      <c r="H36" s="50">
        <f>F36*15</f>
        <v>1620</v>
      </c>
      <c r="I36" s="33"/>
    </row>
    <row r="37" spans="1:9" s="4" customFormat="1" ht="15">
      <c r="A37" s="53" t="s">
        <v>106</v>
      </c>
      <c r="B37" s="56"/>
      <c r="C37" s="123" t="s">
        <v>28</v>
      </c>
      <c r="D37" s="124">
        <v>9</v>
      </c>
      <c r="E37" s="120">
        <f>C131</f>
        <v>3.6</v>
      </c>
      <c r="F37" s="40">
        <f aca="true" t="shared" si="0" ref="F37:F43">D37*E37</f>
        <v>32.4</v>
      </c>
      <c r="G37" s="40">
        <f>F37/G4</f>
        <v>0.11911764705882352</v>
      </c>
      <c r="H37" s="50">
        <f aca="true" t="shared" si="1" ref="H37:H43">F37*15</f>
        <v>486</v>
      </c>
      <c r="I37" s="33"/>
    </row>
    <row r="38" spans="1:9" s="4" customFormat="1" ht="15">
      <c r="A38" s="29" t="s">
        <v>107</v>
      </c>
      <c r="B38" s="33"/>
      <c r="C38" s="115" t="s">
        <v>28</v>
      </c>
      <c r="D38" s="124">
        <v>9</v>
      </c>
      <c r="E38" s="120">
        <v>2</v>
      </c>
      <c r="F38" s="40">
        <f t="shared" si="0"/>
        <v>18</v>
      </c>
      <c r="G38" s="40">
        <f>F38/G4</f>
        <v>0.0661764705882353</v>
      </c>
      <c r="H38" s="50">
        <f t="shared" si="1"/>
        <v>270</v>
      </c>
      <c r="I38" s="33"/>
    </row>
    <row r="39" spans="1:9" s="4" customFormat="1" ht="15">
      <c r="A39" s="53" t="s">
        <v>108</v>
      </c>
      <c r="B39" s="56"/>
      <c r="C39" s="123" t="s">
        <v>28</v>
      </c>
      <c r="D39" s="124">
        <v>9</v>
      </c>
      <c r="E39" s="120">
        <v>33</v>
      </c>
      <c r="F39" s="40">
        <f t="shared" si="0"/>
        <v>297</v>
      </c>
      <c r="G39" s="40">
        <f>F39/G4</f>
        <v>1.0919117647058822</v>
      </c>
      <c r="H39" s="50">
        <f t="shared" si="1"/>
        <v>4455</v>
      </c>
      <c r="I39" s="33"/>
    </row>
    <row r="40" spans="1:9" s="4" customFormat="1" ht="15">
      <c r="A40" s="53" t="s">
        <v>109</v>
      </c>
      <c r="B40" s="56"/>
      <c r="C40" s="123" t="s">
        <v>28</v>
      </c>
      <c r="D40" s="124">
        <v>9</v>
      </c>
      <c r="E40" s="120">
        <v>10</v>
      </c>
      <c r="F40" s="40">
        <f t="shared" si="0"/>
        <v>90</v>
      </c>
      <c r="G40" s="40">
        <f>F40/G4</f>
        <v>0.33088235294117646</v>
      </c>
      <c r="H40" s="50">
        <f t="shared" si="1"/>
        <v>1350</v>
      </c>
      <c r="I40" s="33"/>
    </row>
    <row r="41" spans="1:9" s="4" customFormat="1" ht="15">
      <c r="A41" s="53" t="s">
        <v>142</v>
      </c>
      <c r="B41" s="56"/>
      <c r="C41" s="123" t="s">
        <v>141</v>
      </c>
      <c r="D41" s="124">
        <v>20</v>
      </c>
      <c r="E41" s="120">
        <v>40</v>
      </c>
      <c r="F41" s="40">
        <f t="shared" si="0"/>
        <v>800</v>
      </c>
      <c r="G41" s="40">
        <f>F41/G4</f>
        <v>2.9411764705882355</v>
      </c>
      <c r="H41" s="50">
        <f t="shared" si="1"/>
        <v>12000</v>
      </c>
      <c r="I41" s="33"/>
    </row>
    <row r="42" spans="1:9" s="4" customFormat="1" ht="15">
      <c r="A42" s="48" t="s">
        <v>110</v>
      </c>
      <c r="B42" s="57"/>
      <c r="C42" s="125" t="s">
        <v>28</v>
      </c>
      <c r="D42" s="124">
        <v>9</v>
      </c>
      <c r="E42" s="115">
        <v>4</v>
      </c>
      <c r="F42" s="40">
        <f>D42*E42</f>
        <v>36</v>
      </c>
      <c r="G42" s="61">
        <f>F42/G4</f>
        <v>0.1323529411764706</v>
      </c>
      <c r="H42" s="16">
        <f>F42*15</f>
        <v>540</v>
      </c>
      <c r="I42" s="33"/>
    </row>
    <row r="43" spans="1:9" s="4" customFormat="1" ht="15">
      <c r="A43" s="55" t="s">
        <v>143</v>
      </c>
      <c r="B43" s="56"/>
      <c r="C43" s="123" t="s">
        <v>141</v>
      </c>
      <c r="D43" s="124">
        <v>10</v>
      </c>
      <c r="E43" s="120">
        <v>40</v>
      </c>
      <c r="F43" s="40">
        <f t="shared" si="0"/>
        <v>400</v>
      </c>
      <c r="G43" s="40">
        <f>F43/G4</f>
        <v>1.4705882352941178</v>
      </c>
      <c r="H43" s="50">
        <f t="shared" si="1"/>
        <v>6000</v>
      </c>
      <c r="I43" s="33"/>
    </row>
    <row r="44" spans="1:9" s="4" customFormat="1" ht="15">
      <c r="A44" s="33" t="s">
        <v>29</v>
      </c>
      <c r="B44" s="33"/>
      <c r="C44" s="123"/>
      <c r="D44" s="124">
        <f>SUM(F35:F43)*0.2</f>
        <v>442.68000000000006</v>
      </c>
      <c r="E44" s="120">
        <v>1</v>
      </c>
      <c r="F44" s="40">
        <f>D44*E44</f>
        <v>442.68000000000006</v>
      </c>
      <c r="G44" s="40">
        <f>F44/G4</f>
        <v>1.6275000000000002</v>
      </c>
      <c r="H44" s="50">
        <f>F44*15</f>
        <v>6640.200000000001</v>
      </c>
      <c r="I44" s="33"/>
    </row>
    <row r="45" spans="1:9" s="4" customFormat="1" ht="15">
      <c r="A45" s="51"/>
      <c r="B45" s="85" t="s">
        <v>30</v>
      </c>
      <c r="C45" s="86"/>
      <c r="D45" s="87"/>
      <c r="E45" s="88"/>
      <c r="F45" s="89">
        <f>SUM(F35:F44)</f>
        <v>2656.08</v>
      </c>
      <c r="G45" s="89">
        <f>F45/G4</f>
        <v>9.765</v>
      </c>
      <c r="H45" s="89">
        <f>SUM(H35:H44)</f>
        <v>39841.2</v>
      </c>
      <c r="I45" s="17"/>
    </row>
    <row r="46" spans="1:9" s="4" customFormat="1" ht="15">
      <c r="A46" s="52"/>
      <c r="B46" s="17"/>
      <c r="C46" s="46"/>
      <c r="D46" s="47"/>
      <c r="E46" s="36"/>
      <c r="F46" s="22"/>
      <c r="G46" s="22"/>
      <c r="H46" s="22"/>
      <c r="I46" s="17"/>
    </row>
    <row r="47" s="4" customFormat="1" ht="15"/>
    <row r="48" s="4" customFormat="1" ht="15"/>
    <row r="49" s="4" customFormat="1" ht="15"/>
    <row r="50" s="4" customFormat="1" ht="15"/>
    <row r="51" s="4" customFormat="1" ht="15"/>
    <row r="52" spans="1:9" s="4" customFormat="1" ht="15">
      <c r="A52" s="90" t="s">
        <v>117</v>
      </c>
      <c r="B52" s="90"/>
      <c r="C52" s="91"/>
      <c r="D52" s="75"/>
      <c r="E52" s="75"/>
      <c r="F52" s="76"/>
      <c r="G52" s="76"/>
      <c r="H52" s="74"/>
      <c r="I52" s="74"/>
    </row>
    <row r="53" spans="1:9" s="4" customFormat="1" ht="15">
      <c r="A53" s="70"/>
      <c r="B53" s="71"/>
      <c r="C53" s="71"/>
      <c r="D53" s="72" t="s">
        <v>25</v>
      </c>
      <c r="E53" s="72" t="s">
        <v>19</v>
      </c>
      <c r="F53" s="79" t="s">
        <v>25</v>
      </c>
      <c r="G53" s="72" t="s">
        <v>25</v>
      </c>
      <c r="H53" s="72" t="s">
        <v>16</v>
      </c>
      <c r="I53" s="72" t="s">
        <v>17</v>
      </c>
    </row>
    <row r="54" spans="1:9" s="4" customFormat="1" ht="15">
      <c r="A54" s="71" t="s">
        <v>31</v>
      </c>
      <c r="B54" s="71"/>
      <c r="C54" s="71"/>
      <c r="D54" s="92" t="s">
        <v>20</v>
      </c>
      <c r="E54" s="92" t="s">
        <v>21</v>
      </c>
      <c r="F54" s="93" t="s">
        <v>21</v>
      </c>
      <c r="G54" s="93" t="s">
        <v>22</v>
      </c>
      <c r="H54" s="94" t="s">
        <v>15</v>
      </c>
      <c r="I54" s="94" t="s">
        <v>23</v>
      </c>
    </row>
    <row r="55" spans="1:9" s="4" customFormat="1" ht="15">
      <c r="A55" s="33" t="s">
        <v>32</v>
      </c>
      <c r="B55" s="48"/>
      <c r="C55" s="56"/>
      <c r="D55" s="126">
        <v>100</v>
      </c>
      <c r="E55" s="127">
        <v>1</v>
      </c>
      <c r="F55" s="68">
        <f>D55</f>
        <v>100</v>
      </c>
      <c r="G55" s="68">
        <f>F55/G4</f>
        <v>0.36764705882352944</v>
      </c>
      <c r="H55" s="68">
        <f>F55*15</f>
        <v>1500</v>
      </c>
      <c r="I55" s="69"/>
    </row>
    <row r="56" spans="1:9" s="4" customFormat="1" ht="15">
      <c r="A56" s="33" t="s">
        <v>33</v>
      </c>
      <c r="B56" s="48"/>
      <c r="C56" s="56"/>
      <c r="D56" s="128">
        <v>15</v>
      </c>
      <c r="E56" s="120">
        <v>1</v>
      </c>
      <c r="F56" s="40">
        <f>D56</f>
        <v>15</v>
      </c>
      <c r="G56" s="40">
        <f>F56/G4</f>
        <v>0.05514705882352941</v>
      </c>
      <c r="H56" s="40">
        <f>F56*15</f>
        <v>225</v>
      </c>
      <c r="I56" s="33"/>
    </row>
    <row r="57" spans="2:8" s="4" customFormat="1" ht="15">
      <c r="B57" s="71" t="s">
        <v>34</v>
      </c>
      <c r="C57" s="71"/>
      <c r="D57" s="71"/>
      <c r="E57" s="72"/>
      <c r="F57" s="95">
        <f>SUM(F55:F56)</f>
        <v>115</v>
      </c>
      <c r="G57" s="95">
        <f>F57/G4</f>
        <v>0.4227941176470588</v>
      </c>
      <c r="H57" s="95">
        <f>SUM(H55:H56)</f>
        <v>1725</v>
      </c>
    </row>
    <row r="58" spans="5:8" s="4" customFormat="1" ht="15">
      <c r="E58" s="7"/>
      <c r="F58" s="22"/>
      <c r="G58" s="22"/>
      <c r="H58" s="22"/>
    </row>
    <row r="59" spans="1:9" s="4" customFormat="1" ht="15">
      <c r="A59" s="71"/>
      <c r="B59" s="71"/>
      <c r="C59" s="71"/>
      <c r="D59" s="72" t="s">
        <v>25</v>
      </c>
      <c r="E59" s="72" t="s">
        <v>19</v>
      </c>
      <c r="F59" s="79" t="s">
        <v>25</v>
      </c>
      <c r="G59" s="72" t="s">
        <v>25</v>
      </c>
      <c r="H59" s="72" t="s">
        <v>16</v>
      </c>
      <c r="I59" s="72" t="s">
        <v>17</v>
      </c>
    </row>
    <row r="60" spans="1:9" s="4" customFormat="1" ht="15">
      <c r="A60" s="70" t="s">
        <v>35</v>
      </c>
      <c r="B60" s="71"/>
      <c r="C60" s="71"/>
      <c r="D60" s="92" t="s">
        <v>20</v>
      </c>
      <c r="E60" s="92" t="s">
        <v>21</v>
      </c>
      <c r="F60" s="93" t="s">
        <v>21</v>
      </c>
      <c r="G60" s="93" t="s">
        <v>22</v>
      </c>
      <c r="H60" s="94" t="s">
        <v>15</v>
      </c>
      <c r="I60" s="94" t="s">
        <v>23</v>
      </c>
    </row>
    <row r="61" spans="1:9" s="4" customFormat="1" ht="15">
      <c r="A61" s="48" t="s">
        <v>36</v>
      </c>
      <c r="B61" s="54"/>
      <c r="C61" s="56"/>
      <c r="D61" s="129">
        <f>G145</f>
        <v>167.39</v>
      </c>
      <c r="E61" s="120">
        <v>1</v>
      </c>
      <c r="F61" s="40">
        <f>D61</f>
        <v>167.39</v>
      </c>
      <c r="G61" s="40">
        <f>F61/G4</f>
        <v>0.6154044117647058</v>
      </c>
      <c r="H61" s="40">
        <f>F61*15</f>
        <v>2510.85</v>
      </c>
      <c r="I61" s="33"/>
    </row>
    <row r="62" spans="1:9" s="4" customFormat="1" ht="15">
      <c r="A62" s="48" t="s">
        <v>37</v>
      </c>
      <c r="B62" s="54"/>
      <c r="C62" s="56"/>
      <c r="D62" s="129">
        <f>G152</f>
        <v>54.21</v>
      </c>
      <c r="E62" s="120">
        <v>1</v>
      </c>
      <c r="F62" s="40">
        <f>D62</f>
        <v>54.21</v>
      </c>
      <c r="G62" s="40">
        <f>F62/G4</f>
        <v>0.1993014705882353</v>
      </c>
      <c r="H62" s="40">
        <f>F62*15</f>
        <v>813.15</v>
      </c>
      <c r="I62" s="33"/>
    </row>
    <row r="63" spans="1:9" s="4" customFormat="1" ht="15">
      <c r="A63" s="53" t="s">
        <v>38</v>
      </c>
      <c r="B63" s="54"/>
      <c r="C63" s="56"/>
      <c r="D63" s="129">
        <f>G162</f>
        <v>44.519999999999996</v>
      </c>
      <c r="E63" s="120">
        <v>1</v>
      </c>
      <c r="F63" s="40">
        <f>D63</f>
        <v>44.519999999999996</v>
      </c>
      <c r="G63" s="40">
        <f>F63/G4</f>
        <v>0.16367647058823528</v>
      </c>
      <c r="H63" s="40">
        <f>F63*15</f>
        <v>667.8</v>
      </c>
      <c r="I63" s="33"/>
    </row>
    <row r="64" spans="1:9" s="4" customFormat="1" ht="15">
      <c r="A64" s="48" t="s">
        <v>39</v>
      </c>
      <c r="B64" s="54"/>
      <c r="C64" s="56"/>
      <c r="D64" s="129">
        <v>0</v>
      </c>
      <c r="E64" s="120">
        <v>1</v>
      </c>
      <c r="F64" s="40">
        <f>D64</f>
        <v>0</v>
      </c>
      <c r="G64" s="40">
        <f>F64/G4</f>
        <v>0</v>
      </c>
      <c r="H64" s="40">
        <f>F64*15</f>
        <v>0</v>
      </c>
      <c r="I64" s="33"/>
    </row>
    <row r="65" spans="2:8" s="4" customFormat="1" ht="15">
      <c r="B65" s="70" t="s">
        <v>40</v>
      </c>
      <c r="C65" s="71"/>
      <c r="D65" s="71"/>
      <c r="E65" s="72"/>
      <c r="F65" s="95">
        <f>SUM(F61:F64)</f>
        <v>266.12</v>
      </c>
      <c r="G65" s="95">
        <f>F65/G4</f>
        <v>0.9783823529411765</v>
      </c>
      <c r="H65" s="95">
        <f>SUM(H61:H64)</f>
        <v>3991.8</v>
      </c>
    </row>
    <row r="66" spans="2:8" s="4" customFormat="1" ht="15">
      <c r="B66" s="5"/>
      <c r="E66" s="7"/>
      <c r="F66" s="22"/>
      <c r="G66" s="22"/>
      <c r="H66" s="22"/>
    </row>
    <row r="67" spans="1:9" s="4" customFormat="1" ht="15">
      <c r="A67" s="71"/>
      <c r="B67" s="71"/>
      <c r="C67" s="71"/>
      <c r="D67" s="72" t="s">
        <v>25</v>
      </c>
      <c r="E67" s="72" t="s">
        <v>19</v>
      </c>
      <c r="F67" s="79" t="s">
        <v>25</v>
      </c>
      <c r="G67" s="72" t="s">
        <v>25</v>
      </c>
      <c r="H67" s="72" t="s">
        <v>16</v>
      </c>
      <c r="I67" s="72" t="s">
        <v>17</v>
      </c>
    </row>
    <row r="68" spans="1:9" s="4" customFormat="1" ht="15">
      <c r="A68" s="70" t="s">
        <v>41</v>
      </c>
      <c r="B68" s="71"/>
      <c r="C68" s="71"/>
      <c r="D68" s="92" t="s">
        <v>20</v>
      </c>
      <c r="E68" s="92" t="s">
        <v>21</v>
      </c>
      <c r="F68" s="93" t="s">
        <v>21</v>
      </c>
      <c r="G68" s="93" t="s">
        <v>22</v>
      </c>
      <c r="H68" s="94" t="s">
        <v>15</v>
      </c>
      <c r="I68" s="94" t="s">
        <v>23</v>
      </c>
    </row>
    <row r="69" spans="1:9" s="4" customFormat="1" ht="15">
      <c r="A69" s="48" t="s">
        <v>97</v>
      </c>
      <c r="B69" s="54"/>
      <c r="C69" s="56"/>
      <c r="D69" s="129">
        <f>G170</f>
        <v>47.5</v>
      </c>
      <c r="E69" s="120">
        <v>1</v>
      </c>
      <c r="F69" s="40">
        <f>D69</f>
        <v>47.5</v>
      </c>
      <c r="G69" s="40">
        <f>F69/G4</f>
        <v>0.17463235294117646</v>
      </c>
      <c r="H69" s="40">
        <f>F69*15</f>
        <v>712.5</v>
      </c>
      <c r="I69" s="33"/>
    </row>
    <row r="70" spans="1:9" s="4" customFormat="1" ht="15">
      <c r="A70" s="33" t="s">
        <v>42</v>
      </c>
      <c r="B70" s="48"/>
      <c r="C70" s="56"/>
      <c r="D70" s="129">
        <f>G176</f>
        <v>2.4</v>
      </c>
      <c r="E70" s="120">
        <v>1</v>
      </c>
      <c r="F70" s="40">
        <f>D70</f>
        <v>2.4</v>
      </c>
      <c r="G70" s="40">
        <f>F70/G4</f>
        <v>0.008823529411764706</v>
      </c>
      <c r="H70" s="40">
        <f>F70*15</f>
        <v>36</v>
      </c>
      <c r="I70" s="33"/>
    </row>
    <row r="71" spans="2:8" s="4" customFormat="1" ht="15">
      <c r="B71" s="71" t="s">
        <v>43</v>
      </c>
      <c r="C71" s="71"/>
      <c r="D71" s="71"/>
      <c r="E71" s="72"/>
      <c r="F71" s="95">
        <f>SUM(F69:F70)</f>
        <v>49.9</v>
      </c>
      <c r="G71" s="95">
        <f>F71/G4</f>
        <v>0.18345588235294116</v>
      </c>
      <c r="H71" s="95">
        <f>SUM(H69:H70)</f>
        <v>748.5</v>
      </c>
    </row>
    <row r="72" spans="5:8" s="4" customFormat="1" ht="15">
      <c r="E72" s="7"/>
      <c r="F72" s="22"/>
      <c r="G72" s="22"/>
      <c r="H72" s="22"/>
    </row>
    <row r="73" spans="1:9" s="4" customFormat="1" ht="15">
      <c r="A73" s="71"/>
      <c r="B73" s="71"/>
      <c r="C73" s="71"/>
      <c r="D73" s="72" t="s">
        <v>25</v>
      </c>
      <c r="E73" s="72" t="s">
        <v>19</v>
      </c>
      <c r="F73" s="79" t="s">
        <v>25</v>
      </c>
      <c r="G73" s="72" t="s">
        <v>25</v>
      </c>
      <c r="H73" s="72" t="s">
        <v>16</v>
      </c>
      <c r="I73" s="72" t="s">
        <v>17</v>
      </c>
    </row>
    <row r="74" spans="1:9" s="4" customFormat="1" ht="15">
      <c r="A74" s="71" t="s">
        <v>44</v>
      </c>
      <c r="B74" s="71"/>
      <c r="C74" s="71"/>
      <c r="D74" s="92" t="s">
        <v>20</v>
      </c>
      <c r="E74" s="92" t="s">
        <v>21</v>
      </c>
      <c r="F74" s="93" t="s">
        <v>21</v>
      </c>
      <c r="G74" s="93" t="s">
        <v>22</v>
      </c>
      <c r="H74" s="94" t="s">
        <v>15</v>
      </c>
      <c r="I74" s="94" t="s">
        <v>23</v>
      </c>
    </row>
    <row r="75" spans="1:9" s="4" customFormat="1" ht="15">
      <c r="A75" s="48" t="s">
        <v>45</v>
      </c>
      <c r="B75" s="54"/>
      <c r="C75" s="56"/>
      <c r="D75" s="129">
        <f>G184</f>
        <v>41.4</v>
      </c>
      <c r="E75" s="120">
        <v>1</v>
      </c>
      <c r="F75" s="40">
        <f>D75</f>
        <v>41.4</v>
      </c>
      <c r="G75" s="40">
        <f>F75/G4</f>
        <v>0.15220588235294116</v>
      </c>
      <c r="H75" s="40">
        <f>F75*15</f>
        <v>621</v>
      </c>
      <c r="I75" s="33"/>
    </row>
    <row r="76" spans="1:9" s="4" customFormat="1" ht="15">
      <c r="A76" s="58" t="s">
        <v>46</v>
      </c>
      <c r="B76" s="54"/>
      <c r="C76" s="56"/>
      <c r="D76" s="129">
        <v>0</v>
      </c>
      <c r="E76" s="120">
        <v>1</v>
      </c>
      <c r="F76" s="40">
        <f>D76</f>
        <v>0</v>
      </c>
      <c r="G76" s="40">
        <f>F76/G4</f>
        <v>0</v>
      </c>
      <c r="H76" s="40">
        <f>F76*15</f>
        <v>0</v>
      </c>
      <c r="I76" s="33"/>
    </row>
    <row r="77" spans="2:8" s="4" customFormat="1" ht="15">
      <c r="B77" s="71" t="s">
        <v>47</v>
      </c>
      <c r="C77" s="71"/>
      <c r="D77" s="84"/>
      <c r="E77" s="72"/>
      <c r="F77" s="95">
        <f>SUM(F75:F76)</f>
        <v>41.4</v>
      </c>
      <c r="G77" s="95">
        <f>F77/G4</f>
        <v>0.15220588235294116</v>
      </c>
      <c r="H77" s="95">
        <f>SUM(H75:H76)</f>
        <v>621</v>
      </c>
    </row>
    <row r="78" spans="4:8" s="4" customFormat="1" ht="15">
      <c r="D78" s="16"/>
      <c r="E78" s="7"/>
      <c r="F78" s="16"/>
      <c r="G78" s="16"/>
      <c r="H78" s="16"/>
    </row>
    <row r="79" spans="1:9" s="4" customFormat="1" ht="15">
      <c r="A79" s="71"/>
      <c r="B79" s="71"/>
      <c r="C79" s="71"/>
      <c r="D79" s="72" t="s">
        <v>25</v>
      </c>
      <c r="E79" s="72" t="s">
        <v>19</v>
      </c>
      <c r="F79" s="79" t="s">
        <v>25</v>
      </c>
      <c r="G79" s="72" t="s">
        <v>25</v>
      </c>
      <c r="H79" s="72" t="s">
        <v>16</v>
      </c>
      <c r="I79" s="72" t="s">
        <v>17</v>
      </c>
    </row>
    <row r="80" spans="1:9" s="4" customFormat="1" ht="15">
      <c r="A80" s="71" t="s">
        <v>48</v>
      </c>
      <c r="B80" s="71"/>
      <c r="C80" s="71"/>
      <c r="D80" s="92" t="s">
        <v>20</v>
      </c>
      <c r="E80" s="92" t="s">
        <v>21</v>
      </c>
      <c r="F80" s="93" t="s">
        <v>21</v>
      </c>
      <c r="G80" s="93" t="s">
        <v>22</v>
      </c>
      <c r="H80" s="94" t="s">
        <v>15</v>
      </c>
      <c r="I80" s="94" t="s">
        <v>23</v>
      </c>
    </row>
    <row r="81" spans="1:9" s="4" customFormat="1" ht="15">
      <c r="A81" s="48" t="s">
        <v>49</v>
      </c>
      <c r="B81" s="54"/>
      <c r="C81" s="56"/>
      <c r="D81" s="128">
        <v>30</v>
      </c>
      <c r="E81" s="130">
        <v>1</v>
      </c>
      <c r="F81" s="40">
        <f aca="true" t="shared" si="2" ref="F81:F95">D81</f>
        <v>30</v>
      </c>
      <c r="G81" s="40">
        <f>F81/G4</f>
        <v>0.11029411764705882</v>
      </c>
      <c r="H81" s="40">
        <f aca="true" t="shared" si="3" ref="H81:H95">F81*15</f>
        <v>450</v>
      </c>
      <c r="I81" s="33"/>
    </row>
    <row r="82" spans="1:9" s="4" customFormat="1" ht="15">
      <c r="A82" s="48" t="s">
        <v>50</v>
      </c>
      <c r="B82" s="54"/>
      <c r="C82" s="56"/>
      <c r="D82" s="128">
        <v>0</v>
      </c>
      <c r="E82" s="130">
        <v>1</v>
      </c>
      <c r="F82" s="40">
        <f t="shared" si="2"/>
        <v>0</v>
      </c>
      <c r="G82" s="40">
        <f>F82/G4</f>
        <v>0</v>
      </c>
      <c r="H82" s="40">
        <f t="shared" si="3"/>
        <v>0</v>
      </c>
      <c r="I82" s="33"/>
    </row>
    <row r="83" spans="1:9" s="4" customFormat="1" ht="15">
      <c r="A83" s="48" t="s">
        <v>51</v>
      </c>
      <c r="B83" s="54"/>
      <c r="C83" s="56"/>
      <c r="D83" s="128">
        <v>0</v>
      </c>
      <c r="E83" s="130">
        <v>1</v>
      </c>
      <c r="F83" s="40">
        <f t="shared" si="2"/>
        <v>0</v>
      </c>
      <c r="G83" s="40">
        <f>F83/G4</f>
        <v>0</v>
      </c>
      <c r="H83" s="40">
        <f t="shared" si="3"/>
        <v>0</v>
      </c>
      <c r="I83" s="33"/>
    </row>
    <row r="84" spans="1:9" s="4" customFormat="1" ht="15">
      <c r="A84" s="53" t="s">
        <v>52</v>
      </c>
      <c r="B84" s="54"/>
      <c r="C84" s="56"/>
      <c r="D84" s="128">
        <v>30</v>
      </c>
      <c r="E84" s="130">
        <v>1</v>
      </c>
      <c r="F84" s="40">
        <f t="shared" si="2"/>
        <v>30</v>
      </c>
      <c r="G84" s="40">
        <f>F84/G4</f>
        <v>0.11029411764705882</v>
      </c>
      <c r="H84" s="40">
        <f t="shared" si="3"/>
        <v>450</v>
      </c>
      <c r="I84" s="33"/>
    </row>
    <row r="85" spans="1:9" s="4" customFormat="1" ht="15">
      <c r="A85" s="48" t="s">
        <v>53</v>
      </c>
      <c r="B85" s="54"/>
      <c r="C85" s="56"/>
      <c r="D85" s="128">
        <v>0</v>
      </c>
      <c r="E85" s="130">
        <v>1</v>
      </c>
      <c r="F85" s="40">
        <f t="shared" si="2"/>
        <v>0</v>
      </c>
      <c r="G85" s="40">
        <f>F85/G4</f>
        <v>0</v>
      </c>
      <c r="H85" s="40">
        <f t="shared" si="3"/>
        <v>0</v>
      </c>
      <c r="I85" s="33"/>
    </row>
    <row r="86" spans="1:9" s="4" customFormat="1" ht="15">
      <c r="A86" s="53" t="s">
        <v>54</v>
      </c>
      <c r="B86" s="54"/>
      <c r="C86" s="56"/>
      <c r="D86" s="128">
        <v>20</v>
      </c>
      <c r="E86" s="130">
        <v>1</v>
      </c>
      <c r="F86" s="40">
        <f t="shared" si="2"/>
        <v>20</v>
      </c>
      <c r="G86" s="40">
        <f>F86/G4</f>
        <v>0.07352941176470588</v>
      </c>
      <c r="H86" s="40">
        <f t="shared" si="3"/>
        <v>300</v>
      </c>
      <c r="I86" s="33"/>
    </row>
    <row r="87" spans="1:9" s="4" customFormat="1" ht="15">
      <c r="A87" s="53" t="s">
        <v>55</v>
      </c>
      <c r="B87" s="54"/>
      <c r="C87" s="56"/>
      <c r="D87" s="128">
        <v>0</v>
      </c>
      <c r="E87" s="130">
        <v>1</v>
      </c>
      <c r="F87" s="40">
        <f t="shared" si="2"/>
        <v>0</v>
      </c>
      <c r="G87" s="40">
        <f>F87/G4</f>
        <v>0</v>
      </c>
      <c r="H87" s="40">
        <f t="shared" si="3"/>
        <v>0</v>
      </c>
      <c r="I87" s="33"/>
    </row>
    <row r="88" spans="1:9" s="4" customFormat="1" ht="15">
      <c r="A88" s="48" t="s">
        <v>56</v>
      </c>
      <c r="B88" s="54"/>
      <c r="C88" s="56"/>
      <c r="D88" s="128">
        <v>30</v>
      </c>
      <c r="E88" s="130">
        <v>1</v>
      </c>
      <c r="F88" s="40">
        <f t="shared" si="2"/>
        <v>30</v>
      </c>
      <c r="G88" s="40">
        <f>F88/G4</f>
        <v>0.11029411764705882</v>
      </c>
      <c r="H88" s="40">
        <f t="shared" si="3"/>
        <v>450</v>
      </c>
      <c r="I88" s="33"/>
    </row>
    <row r="89" spans="1:9" s="4" customFormat="1" ht="15">
      <c r="A89" s="53" t="s">
        <v>57</v>
      </c>
      <c r="B89" s="54"/>
      <c r="C89" s="56"/>
      <c r="D89" s="128">
        <v>10</v>
      </c>
      <c r="E89" s="130">
        <v>1</v>
      </c>
      <c r="F89" s="40">
        <f t="shared" si="2"/>
        <v>10</v>
      </c>
      <c r="G89" s="40">
        <f>F89/G4</f>
        <v>0.03676470588235294</v>
      </c>
      <c r="H89" s="40">
        <f t="shared" si="3"/>
        <v>150</v>
      </c>
      <c r="I89" s="33"/>
    </row>
    <row r="90" spans="1:9" s="4" customFormat="1" ht="15">
      <c r="A90" s="53" t="s">
        <v>58</v>
      </c>
      <c r="B90" s="54"/>
      <c r="C90" s="56"/>
      <c r="D90" s="128">
        <v>15</v>
      </c>
      <c r="E90" s="130">
        <v>1</v>
      </c>
      <c r="F90" s="40">
        <f t="shared" si="2"/>
        <v>15</v>
      </c>
      <c r="G90" s="40">
        <f>F90/G4</f>
        <v>0.05514705882352941</v>
      </c>
      <c r="H90" s="40">
        <f>F90*15</f>
        <v>225</v>
      </c>
      <c r="I90" s="33"/>
    </row>
    <row r="91" spans="1:9" s="4" customFormat="1" ht="15">
      <c r="A91" s="48" t="s">
        <v>59</v>
      </c>
      <c r="B91" s="54"/>
      <c r="C91" s="56"/>
      <c r="D91" s="128">
        <v>10</v>
      </c>
      <c r="E91" s="130">
        <v>1</v>
      </c>
      <c r="F91" s="40">
        <f t="shared" si="2"/>
        <v>10</v>
      </c>
      <c r="G91" s="40">
        <f>F91/G4</f>
        <v>0.03676470588235294</v>
      </c>
      <c r="H91" s="40">
        <f t="shared" si="3"/>
        <v>150</v>
      </c>
      <c r="I91" s="33"/>
    </row>
    <row r="92" spans="1:9" s="4" customFormat="1" ht="15">
      <c r="A92" s="58" t="s">
        <v>113</v>
      </c>
      <c r="B92" s="54"/>
      <c r="C92" s="56"/>
      <c r="D92" s="128">
        <v>30</v>
      </c>
      <c r="E92" s="130">
        <v>1</v>
      </c>
      <c r="F92" s="40">
        <f>D92</f>
        <v>30</v>
      </c>
      <c r="G92" s="40">
        <f>F92/G4</f>
        <v>0.11029411764705882</v>
      </c>
      <c r="H92" s="40">
        <f>F92*15</f>
        <v>450</v>
      </c>
      <c r="I92" s="33"/>
    </row>
    <row r="93" spans="1:9" s="4" customFormat="1" ht="15">
      <c r="A93" s="58" t="s">
        <v>114</v>
      </c>
      <c r="B93" s="54"/>
      <c r="C93" s="56"/>
      <c r="D93" s="128">
        <v>82.29</v>
      </c>
      <c r="E93" s="130">
        <v>1</v>
      </c>
      <c r="F93" s="40">
        <f t="shared" si="2"/>
        <v>82.29</v>
      </c>
      <c r="G93" s="40">
        <f>F93/G4</f>
        <v>0.30253676470588237</v>
      </c>
      <c r="H93" s="40">
        <f t="shared" si="3"/>
        <v>1234.3500000000001</v>
      </c>
      <c r="I93" s="33"/>
    </row>
    <row r="94" spans="1:9" s="4" customFormat="1" ht="15">
      <c r="A94" s="48" t="s">
        <v>115</v>
      </c>
      <c r="B94" s="54"/>
      <c r="C94" s="56"/>
      <c r="D94" s="128">
        <v>0</v>
      </c>
      <c r="E94" s="130">
        <v>1</v>
      </c>
      <c r="F94" s="40">
        <f t="shared" si="2"/>
        <v>0</v>
      </c>
      <c r="G94" s="40">
        <f>F94/G4</f>
        <v>0</v>
      </c>
      <c r="H94" s="40">
        <f t="shared" si="3"/>
        <v>0</v>
      </c>
      <c r="I94" s="33"/>
    </row>
    <row r="95" spans="1:9" s="4" customFormat="1" ht="15">
      <c r="A95" s="48" t="s">
        <v>116</v>
      </c>
      <c r="B95" s="54"/>
      <c r="C95" s="56"/>
      <c r="D95" s="128">
        <v>0</v>
      </c>
      <c r="E95" s="130">
        <v>1</v>
      </c>
      <c r="F95" s="40">
        <f t="shared" si="2"/>
        <v>0</v>
      </c>
      <c r="G95" s="40">
        <f>F95/G4</f>
        <v>0</v>
      </c>
      <c r="H95" s="40">
        <f t="shared" si="3"/>
        <v>0</v>
      </c>
      <c r="I95" s="33"/>
    </row>
    <row r="96" spans="1:9" s="4" customFormat="1" ht="15">
      <c r="A96" s="71"/>
      <c r="B96" s="70" t="s">
        <v>60</v>
      </c>
      <c r="C96" s="71"/>
      <c r="D96" s="71"/>
      <c r="E96" s="71"/>
      <c r="F96" s="95">
        <f>SUM(F81:F95)</f>
        <v>257.29</v>
      </c>
      <c r="G96" s="95">
        <f>F96/G4</f>
        <v>0.9459191176470589</v>
      </c>
      <c r="H96" s="95">
        <f>SUM(H81:H95)</f>
        <v>3859.3500000000004</v>
      </c>
      <c r="I96" s="98"/>
    </row>
    <row r="97" spans="1:9" s="4" customFormat="1" ht="15">
      <c r="A97" s="71"/>
      <c r="B97" s="70"/>
      <c r="C97" s="71"/>
      <c r="D97" s="71"/>
      <c r="E97" s="71"/>
      <c r="F97" s="105"/>
      <c r="G97" s="105"/>
      <c r="H97" s="105"/>
      <c r="I97" s="10"/>
    </row>
    <row r="98" spans="1:9" s="4" customFormat="1" ht="15">
      <c r="A98" s="71" t="s">
        <v>61</v>
      </c>
      <c r="B98" s="71"/>
      <c r="C98" s="71"/>
      <c r="D98" s="71"/>
      <c r="E98" s="71"/>
      <c r="F98" s="95">
        <f>SUM(F45,F57,F65,F71,F77,F96)</f>
        <v>3385.79</v>
      </c>
      <c r="G98" s="95">
        <f>F98/G4</f>
        <v>12.447757352941176</v>
      </c>
      <c r="H98" s="95">
        <f>SUM(H45,H57,H65,H71,H77,H96)</f>
        <v>50786.85</v>
      </c>
      <c r="I98" s="17"/>
    </row>
    <row r="99" spans="6:9" s="4" customFormat="1" ht="15.75" thickBot="1">
      <c r="F99" s="21"/>
      <c r="G99" s="17"/>
      <c r="H99" s="21"/>
      <c r="I99" s="21"/>
    </row>
    <row r="100" spans="1:9" s="4" customFormat="1" ht="16.5" thickBot="1" thickTop="1">
      <c r="A100" s="71" t="s">
        <v>62</v>
      </c>
      <c r="B100" s="71"/>
      <c r="C100" s="71"/>
      <c r="D100" s="71"/>
      <c r="E100" s="71"/>
      <c r="F100" s="96">
        <f>F25-F98</f>
        <v>-760.79</v>
      </c>
      <c r="G100" s="96">
        <f>F100/G4</f>
        <v>-2.7970220588235293</v>
      </c>
      <c r="H100" s="96">
        <f>H25-H98</f>
        <v>-11411.849999999999</v>
      </c>
      <c r="I100" s="97"/>
    </row>
    <row r="101" spans="6:8" s="4" customFormat="1" ht="15.75" thickTop="1">
      <c r="F101" s="16"/>
      <c r="G101" s="16"/>
      <c r="H101" s="22"/>
    </row>
    <row r="102" spans="6:8" s="4" customFormat="1" ht="15">
      <c r="F102" s="16"/>
      <c r="G102" s="16"/>
      <c r="H102" s="22"/>
    </row>
    <row r="103" spans="6:8" s="4" customFormat="1" ht="15">
      <c r="F103" s="16"/>
      <c r="G103" s="16"/>
      <c r="H103" s="22"/>
    </row>
    <row r="104" spans="6:8" s="4" customFormat="1" ht="15">
      <c r="F104" s="16"/>
      <c r="G104" s="16"/>
      <c r="H104" s="22"/>
    </row>
    <row r="105" spans="1:9" s="4" customFormat="1" ht="15">
      <c r="A105" s="99" t="s">
        <v>63</v>
      </c>
      <c r="B105" s="17"/>
      <c r="C105" s="91"/>
      <c r="D105" s="91"/>
      <c r="E105" s="91"/>
      <c r="G105" s="17"/>
      <c r="H105" s="17"/>
      <c r="I105" s="17"/>
    </row>
    <row r="106" spans="1:8" s="4" customFormat="1" ht="15">
      <c r="A106" s="102" t="s">
        <v>131</v>
      </c>
      <c r="B106" s="23" t="s">
        <v>164</v>
      </c>
      <c r="C106" s="17"/>
      <c r="D106" s="17"/>
      <c r="E106" s="17"/>
      <c r="G106" s="5"/>
      <c r="H106" s="5"/>
    </row>
    <row r="107" spans="2:8" s="4" customFormat="1" ht="15">
      <c r="B107" s="24" t="s">
        <v>103</v>
      </c>
      <c r="D107" s="17"/>
      <c r="E107" s="17"/>
      <c r="G107" s="5"/>
      <c r="H107" s="5"/>
    </row>
    <row r="108" spans="2:8" s="4" customFormat="1" ht="15">
      <c r="B108" s="24"/>
      <c r="D108" s="17"/>
      <c r="E108" s="17"/>
      <c r="G108" s="5"/>
      <c r="H108" s="5"/>
    </row>
    <row r="109" spans="1:5" s="4" customFormat="1" ht="15">
      <c r="A109" s="101" t="s">
        <v>124</v>
      </c>
      <c r="C109" s="17"/>
      <c r="D109" s="17"/>
      <c r="E109" s="17"/>
    </row>
    <row r="110" spans="2:5" s="4" customFormat="1" ht="15">
      <c r="B110" s="17"/>
      <c r="C110" s="17"/>
      <c r="D110" s="17"/>
      <c r="E110" s="17"/>
    </row>
    <row r="111" spans="1:9" s="4" customFormat="1" ht="15">
      <c r="A111" s="102" t="s">
        <v>125</v>
      </c>
      <c r="B111" s="17" t="s">
        <v>156</v>
      </c>
      <c r="D111" s="17"/>
      <c r="E111" s="17"/>
      <c r="F111" s="17"/>
      <c r="G111" s="17"/>
      <c r="H111" s="17"/>
      <c r="I111" s="17"/>
    </row>
    <row r="112" spans="2:8" s="4" customFormat="1" ht="15">
      <c r="B112" s="23" t="s">
        <v>157</v>
      </c>
      <c r="C112" s="17"/>
      <c r="D112" s="17"/>
      <c r="E112" s="17"/>
      <c r="F112" s="17"/>
      <c r="G112" s="17"/>
      <c r="H112" s="17"/>
    </row>
    <row r="113" spans="2:8" s="4" customFormat="1" ht="15">
      <c r="B113" s="23" t="s">
        <v>158</v>
      </c>
      <c r="C113" s="17"/>
      <c r="D113" s="17"/>
      <c r="E113" s="17"/>
      <c r="F113" s="17"/>
      <c r="G113" s="17"/>
      <c r="H113" s="17"/>
    </row>
    <row r="114" spans="2:8" s="4" customFormat="1" ht="15">
      <c r="B114" s="23"/>
      <c r="C114" s="17" t="s">
        <v>105</v>
      </c>
      <c r="D114" s="17"/>
      <c r="E114" s="17"/>
      <c r="F114" s="17"/>
      <c r="G114" s="17"/>
      <c r="H114" s="17"/>
    </row>
    <row r="115" spans="2:8" s="4" customFormat="1" ht="15">
      <c r="B115" s="23" t="s">
        <v>159</v>
      </c>
      <c r="C115" s="17"/>
      <c r="D115" s="17"/>
      <c r="E115" s="17"/>
      <c r="F115" s="17"/>
      <c r="G115" s="17"/>
      <c r="H115" s="17"/>
    </row>
    <row r="116" spans="2:8" s="4" customFormat="1" ht="15">
      <c r="B116" s="23" t="s">
        <v>160</v>
      </c>
      <c r="C116" s="17"/>
      <c r="D116" s="17"/>
      <c r="E116" s="17"/>
      <c r="F116" s="17"/>
      <c r="G116" s="17"/>
      <c r="H116" s="17"/>
    </row>
    <row r="117" spans="2:8" s="4" customFormat="1" ht="15">
      <c r="B117" s="23" t="s">
        <v>104</v>
      </c>
      <c r="C117" s="17"/>
      <c r="D117" s="17"/>
      <c r="E117" s="17"/>
      <c r="F117" s="17"/>
      <c r="G117" s="17"/>
      <c r="H117" s="17"/>
    </row>
    <row r="118" spans="2:8" s="4" customFormat="1" ht="15">
      <c r="B118" s="23"/>
      <c r="C118" s="17" t="s">
        <v>161</v>
      </c>
      <c r="D118" s="17"/>
      <c r="E118" s="17"/>
      <c r="F118" s="17"/>
      <c r="G118" s="17"/>
      <c r="H118" s="17"/>
    </row>
    <row r="119" spans="2:8" s="4" customFormat="1" ht="15">
      <c r="B119" s="23" t="s">
        <v>162</v>
      </c>
      <c r="C119" s="17"/>
      <c r="D119" s="17"/>
      <c r="E119" s="17"/>
      <c r="F119" s="17"/>
      <c r="G119" s="17"/>
      <c r="H119" s="17"/>
    </row>
    <row r="120" spans="2:8" s="4" customFormat="1" ht="15">
      <c r="B120" s="23" t="s">
        <v>163</v>
      </c>
      <c r="C120" s="17"/>
      <c r="D120" s="17"/>
      <c r="E120" s="17"/>
      <c r="F120" s="17"/>
      <c r="G120" s="17"/>
      <c r="H120" s="17"/>
    </row>
    <row r="121" spans="2:8" s="4" customFormat="1" ht="15">
      <c r="B121" s="23" t="s">
        <v>112</v>
      </c>
      <c r="C121" s="17"/>
      <c r="D121" s="17"/>
      <c r="E121" s="17"/>
      <c r="F121" s="17"/>
      <c r="G121" s="17"/>
      <c r="H121" s="17"/>
    </row>
    <row r="122" s="4" customFormat="1" ht="15">
      <c r="G122" s="26"/>
    </row>
    <row r="123" spans="3:8" s="4" customFormat="1" ht="15">
      <c r="C123" s="10" t="s">
        <v>65</v>
      </c>
      <c r="D123" s="10"/>
      <c r="E123" s="10"/>
      <c r="H123" s="26"/>
    </row>
    <row r="124" spans="3:8" s="4" customFormat="1" ht="15">
      <c r="C124" s="134">
        <v>1</v>
      </c>
      <c r="D124" s="4" t="s">
        <v>66</v>
      </c>
      <c r="H124" s="26"/>
    </row>
    <row r="125" spans="3:8" s="4" customFormat="1" ht="15">
      <c r="C125" s="134">
        <v>2</v>
      </c>
      <c r="D125" s="6" t="s">
        <v>144</v>
      </c>
      <c r="H125" s="26"/>
    </row>
    <row r="126" spans="3:8" s="4" customFormat="1" ht="15">
      <c r="C126" s="134">
        <v>3</v>
      </c>
      <c r="D126" s="4" t="s">
        <v>147</v>
      </c>
      <c r="H126" s="26"/>
    </row>
    <row r="127" spans="3:8" s="4" customFormat="1" ht="15">
      <c r="C127" s="134">
        <v>1</v>
      </c>
      <c r="D127" s="4" t="s">
        <v>67</v>
      </c>
      <c r="H127" s="26"/>
    </row>
    <row r="128" spans="3:8" s="4" customFormat="1" ht="15">
      <c r="C128" s="135">
        <v>2</v>
      </c>
      <c r="D128" s="10" t="s">
        <v>68</v>
      </c>
      <c r="E128" s="10"/>
      <c r="H128" s="26"/>
    </row>
    <row r="129" spans="3:8" s="4" customFormat="1" ht="15">
      <c r="C129" s="17">
        <f>SUM(C124:C128)</f>
        <v>9</v>
      </c>
      <c r="D129" s="17" t="s">
        <v>69</v>
      </c>
      <c r="E129" s="17"/>
      <c r="H129" s="26"/>
    </row>
    <row r="130" spans="3:8" s="4" customFormat="1" ht="15">
      <c r="C130" s="135">
        <v>0.4</v>
      </c>
      <c r="D130" s="19" t="s">
        <v>70</v>
      </c>
      <c r="E130" s="10"/>
      <c r="H130" s="26"/>
    </row>
    <row r="131" spans="3:8" s="4" customFormat="1" ht="15">
      <c r="C131" s="4">
        <f>C129*C130</f>
        <v>3.6</v>
      </c>
      <c r="D131" s="4" t="s">
        <v>71</v>
      </c>
      <c r="H131" s="26"/>
    </row>
    <row r="132" spans="3:8" s="4" customFormat="1" ht="15">
      <c r="C132" s="136">
        <v>8</v>
      </c>
      <c r="D132" s="10" t="s">
        <v>72</v>
      </c>
      <c r="E132" s="10"/>
      <c r="H132" s="26"/>
    </row>
    <row r="133" spans="3:8" s="4" customFormat="1" ht="15">
      <c r="C133" s="26">
        <f>C131*C132</f>
        <v>28.8</v>
      </c>
      <c r="D133" s="4" t="s">
        <v>73</v>
      </c>
      <c r="H133" s="26"/>
    </row>
    <row r="134" s="4" customFormat="1" ht="15">
      <c r="G134" s="26"/>
    </row>
    <row r="135" spans="2:6" s="4" customFormat="1" ht="15">
      <c r="B135" s="17"/>
      <c r="C135" s="17"/>
      <c r="D135" s="17"/>
      <c r="E135" s="17"/>
      <c r="F135" s="17"/>
    </row>
    <row r="136" spans="1:2" s="4" customFormat="1" ht="15">
      <c r="A136" s="101" t="s">
        <v>126</v>
      </c>
      <c r="B136" s="5"/>
    </row>
    <row r="137" spans="2:9" s="4" customFormat="1" ht="15">
      <c r="B137" s="70" t="s">
        <v>134</v>
      </c>
      <c r="H137" s="4" t="s">
        <v>120</v>
      </c>
      <c r="I137" s="12" t="s">
        <v>119</v>
      </c>
    </row>
    <row r="138" spans="3:9" s="4" customFormat="1" ht="15">
      <c r="C138" s="18" t="s">
        <v>74</v>
      </c>
      <c r="D138" s="12" t="s">
        <v>75</v>
      </c>
      <c r="E138" s="12" t="s">
        <v>76</v>
      </c>
      <c r="F138" s="14" t="s">
        <v>77</v>
      </c>
      <c r="G138" s="14" t="s">
        <v>78</v>
      </c>
      <c r="H138" s="5" t="s">
        <v>133</v>
      </c>
      <c r="I138" s="67" t="s">
        <v>118</v>
      </c>
    </row>
    <row r="139" spans="2:9" s="4" customFormat="1" ht="15">
      <c r="B139" s="53"/>
      <c r="C139" s="131" t="s">
        <v>79</v>
      </c>
      <c r="D139" s="132">
        <v>4</v>
      </c>
      <c r="E139" s="132" t="s">
        <v>80</v>
      </c>
      <c r="F139" s="117">
        <v>4</v>
      </c>
      <c r="G139" s="31">
        <f aca="true" t="shared" si="4" ref="G139:G144">D139*F139</f>
        <v>16</v>
      </c>
      <c r="H139" s="32">
        <v>113</v>
      </c>
      <c r="I139" s="33"/>
    </row>
    <row r="140" spans="2:9" s="4" customFormat="1" ht="15">
      <c r="B140" s="48"/>
      <c r="C140" s="133" t="s">
        <v>81</v>
      </c>
      <c r="D140" s="132">
        <v>3</v>
      </c>
      <c r="E140" s="132" t="s">
        <v>82</v>
      </c>
      <c r="F140" s="117">
        <v>4.91</v>
      </c>
      <c r="G140" s="31">
        <f t="shared" si="4"/>
        <v>14.73</v>
      </c>
      <c r="H140" s="32">
        <v>124.5</v>
      </c>
      <c r="I140" s="33"/>
    </row>
    <row r="141" spans="2:9" s="4" customFormat="1" ht="15">
      <c r="B141" s="48"/>
      <c r="C141" s="133" t="s">
        <v>83</v>
      </c>
      <c r="D141" s="132">
        <v>6</v>
      </c>
      <c r="E141" s="132" t="s">
        <v>84</v>
      </c>
      <c r="F141" s="117">
        <v>20.51</v>
      </c>
      <c r="G141" s="31">
        <f t="shared" si="4"/>
        <v>123.06</v>
      </c>
      <c r="H141" s="32">
        <v>38.8</v>
      </c>
      <c r="I141" s="33"/>
    </row>
    <row r="142" spans="2:9" s="4" customFormat="1" ht="15">
      <c r="B142" s="48"/>
      <c r="C142" s="131" t="s">
        <v>151</v>
      </c>
      <c r="D142" s="132">
        <v>4</v>
      </c>
      <c r="E142" s="132" t="s">
        <v>85</v>
      </c>
      <c r="F142" s="117">
        <v>3.4</v>
      </c>
      <c r="G142" s="31">
        <f t="shared" si="4"/>
        <v>13.6</v>
      </c>
      <c r="H142" s="32">
        <v>183.04</v>
      </c>
      <c r="I142" s="33"/>
    </row>
    <row r="143" spans="2:9" s="4" customFormat="1" ht="15">
      <c r="B143" s="48"/>
      <c r="C143" s="110"/>
      <c r="D143" s="112"/>
      <c r="E143" s="111"/>
      <c r="F143" s="109"/>
      <c r="G143" s="31">
        <f t="shared" si="4"/>
        <v>0</v>
      </c>
      <c r="H143" s="32">
        <v>136.5</v>
      </c>
      <c r="I143" s="33"/>
    </row>
    <row r="144" spans="2:9" s="4" customFormat="1" ht="15">
      <c r="B144" s="48"/>
      <c r="C144" s="110"/>
      <c r="D144" s="111"/>
      <c r="E144" s="111"/>
      <c r="F144" s="109"/>
      <c r="G144" s="31">
        <f t="shared" si="4"/>
        <v>0</v>
      </c>
      <c r="H144" s="32"/>
      <c r="I144" s="33"/>
    </row>
    <row r="145" spans="4:8" s="4" customFormat="1" ht="15">
      <c r="D145" s="15"/>
      <c r="E145" s="25"/>
      <c r="F145" s="27" t="s">
        <v>64</v>
      </c>
      <c r="G145" s="20">
        <f>SUM(G139:G144)</f>
        <v>167.39</v>
      </c>
      <c r="H145" s="26">
        <f>SUM(H139:H144)</f>
        <v>595.84</v>
      </c>
    </row>
    <row r="146" spans="4:8" s="4" customFormat="1" ht="15">
      <c r="D146" s="15"/>
      <c r="E146" s="25"/>
      <c r="F146" s="27"/>
      <c r="G146" s="20"/>
      <c r="H146" s="26"/>
    </row>
    <row r="147" spans="2:9" s="4" customFormat="1" ht="15">
      <c r="B147" s="71" t="s">
        <v>37</v>
      </c>
      <c r="D147" s="15"/>
      <c r="E147" s="25"/>
      <c r="F147" s="27"/>
      <c r="G147" s="20"/>
      <c r="H147" s="4" t="s">
        <v>120</v>
      </c>
      <c r="I147" s="12" t="s">
        <v>119</v>
      </c>
    </row>
    <row r="148" spans="3:9" s="4" customFormat="1" ht="15">
      <c r="C148" s="18" t="s">
        <v>74</v>
      </c>
      <c r="D148" s="12" t="s">
        <v>75</v>
      </c>
      <c r="E148" s="12" t="s">
        <v>76</v>
      </c>
      <c r="F148" s="14" t="s">
        <v>77</v>
      </c>
      <c r="G148" s="14" t="s">
        <v>78</v>
      </c>
      <c r="H148" s="5" t="s">
        <v>133</v>
      </c>
      <c r="I148" s="67" t="s">
        <v>118</v>
      </c>
    </row>
    <row r="149" spans="2:9" s="4" customFormat="1" ht="15">
      <c r="B149" s="48"/>
      <c r="C149" s="131" t="s">
        <v>148</v>
      </c>
      <c r="D149" s="132">
        <v>5</v>
      </c>
      <c r="E149" s="132" t="s">
        <v>85</v>
      </c>
      <c r="F149" s="117">
        <v>4.86</v>
      </c>
      <c r="G149" s="31">
        <f>D149*F149</f>
        <v>24.3</v>
      </c>
      <c r="H149" s="32">
        <v>31</v>
      </c>
      <c r="I149" s="33"/>
    </row>
    <row r="150" spans="2:9" s="4" customFormat="1" ht="15">
      <c r="B150" s="48"/>
      <c r="C150" s="131" t="s">
        <v>149</v>
      </c>
      <c r="D150" s="132">
        <v>1.5</v>
      </c>
      <c r="E150" s="132" t="s">
        <v>94</v>
      </c>
      <c r="F150" s="117">
        <v>4.94</v>
      </c>
      <c r="G150" s="31">
        <f>D150*F150</f>
        <v>7.41</v>
      </c>
      <c r="H150" s="32">
        <v>37.5</v>
      </c>
      <c r="I150" s="33"/>
    </row>
    <row r="151" spans="2:9" s="4" customFormat="1" ht="15">
      <c r="B151" s="48"/>
      <c r="C151" s="131" t="s">
        <v>150</v>
      </c>
      <c r="D151" s="137">
        <v>0.75</v>
      </c>
      <c r="E151" s="132" t="s">
        <v>168</v>
      </c>
      <c r="F151" s="128">
        <v>30</v>
      </c>
      <c r="G151" s="31">
        <f>D151*F151</f>
        <v>22.5</v>
      </c>
      <c r="H151" s="32"/>
      <c r="I151" s="33"/>
    </row>
    <row r="152" spans="5:8" s="4" customFormat="1" ht="15">
      <c r="E152" s="12"/>
      <c r="F152" s="27" t="s">
        <v>64</v>
      </c>
      <c r="G152" s="16">
        <f>SUM(G149:G151)</f>
        <v>54.21</v>
      </c>
      <c r="H152" s="26">
        <f>SUM(H149:H151)</f>
        <v>68.5</v>
      </c>
    </row>
    <row r="153" s="4" customFormat="1" ht="15"/>
    <row r="154" spans="4:8" s="4" customFormat="1" ht="15">
      <c r="D154" s="15"/>
      <c r="E154" s="25"/>
      <c r="F154" s="27"/>
      <c r="G154" s="20"/>
      <c r="H154" s="26"/>
    </row>
    <row r="155" spans="1:6" s="4" customFormat="1" ht="15">
      <c r="A155" s="101" t="s">
        <v>126</v>
      </c>
      <c r="B155" s="24"/>
      <c r="C155" s="17"/>
      <c r="D155" s="17"/>
      <c r="E155" s="17"/>
      <c r="F155" s="17"/>
    </row>
    <row r="156" spans="2:6" s="4" customFormat="1" ht="15">
      <c r="B156" s="24"/>
      <c r="C156" s="17"/>
      <c r="D156" s="17"/>
      <c r="E156" s="17"/>
      <c r="F156" s="17"/>
    </row>
    <row r="157" spans="2:9" s="4" customFormat="1" ht="15">
      <c r="B157" s="70" t="s">
        <v>96</v>
      </c>
      <c r="H157" s="4" t="s">
        <v>120</v>
      </c>
      <c r="I157" s="12" t="s">
        <v>119</v>
      </c>
    </row>
    <row r="158" spans="3:9" s="4" customFormat="1" ht="15">
      <c r="C158" s="18" t="s">
        <v>74</v>
      </c>
      <c r="D158" s="12" t="s">
        <v>75</v>
      </c>
      <c r="E158" s="12" t="s">
        <v>76</v>
      </c>
      <c r="F158" s="14" t="s">
        <v>77</v>
      </c>
      <c r="G158" s="14" t="s">
        <v>78</v>
      </c>
      <c r="H158" s="5" t="s">
        <v>133</v>
      </c>
      <c r="I158" s="67" t="s">
        <v>118</v>
      </c>
    </row>
    <row r="159" spans="2:9" s="4" customFormat="1" ht="15">
      <c r="B159" s="48"/>
      <c r="C159" s="131" t="s">
        <v>87</v>
      </c>
      <c r="D159" s="132">
        <v>2</v>
      </c>
      <c r="E159" s="132" t="s">
        <v>88</v>
      </c>
      <c r="F159" s="117">
        <v>13.09</v>
      </c>
      <c r="G159" s="31">
        <f>D159*F159</f>
        <v>26.18</v>
      </c>
      <c r="H159" s="32">
        <v>145.8</v>
      </c>
      <c r="I159" s="33"/>
    </row>
    <row r="160" spans="2:9" s="4" customFormat="1" ht="15">
      <c r="B160" s="48"/>
      <c r="C160" s="131" t="s">
        <v>152</v>
      </c>
      <c r="D160" s="132">
        <v>0.6</v>
      </c>
      <c r="E160" s="132" t="s">
        <v>153</v>
      </c>
      <c r="F160" s="117">
        <v>2</v>
      </c>
      <c r="G160" s="31">
        <f>D160*F160</f>
        <v>1.2</v>
      </c>
      <c r="H160" s="32">
        <v>17.12</v>
      </c>
      <c r="I160" s="33"/>
    </row>
    <row r="161" spans="2:9" s="4" customFormat="1" ht="15">
      <c r="B161" s="48" t="s">
        <v>145</v>
      </c>
      <c r="C161" s="131" t="s">
        <v>146</v>
      </c>
      <c r="D161" s="132">
        <v>2</v>
      </c>
      <c r="E161" s="132" t="s">
        <v>88</v>
      </c>
      <c r="F161" s="117">
        <v>8.57</v>
      </c>
      <c r="G161" s="31">
        <f>D161*F161</f>
        <v>17.14</v>
      </c>
      <c r="H161" s="32"/>
      <c r="I161" s="33"/>
    </row>
    <row r="162" spans="6:8" s="4" customFormat="1" ht="15">
      <c r="F162" s="27" t="s">
        <v>64</v>
      </c>
      <c r="G162" s="16">
        <f>SUM(G159:G161)</f>
        <v>44.519999999999996</v>
      </c>
      <c r="H162" s="16">
        <f>SUM(H159:H161)</f>
        <v>162.92000000000002</v>
      </c>
    </row>
    <row r="163" s="4" customFormat="1" ht="15"/>
    <row r="164" spans="1:8" s="4" customFormat="1" ht="15">
      <c r="A164" s="101" t="s">
        <v>127</v>
      </c>
      <c r="B164" s="17"/>
      <c r="C164" s="17"/>
      <c r="E164" s="17"/>
      <c r="F164" s="17"/>
      <c r="G164" s="17"/>
      <c r="H164" s="17"/>
    </row>
    <row r="165" spans="2:9" s="4" customFormat="1" ht="15">
      <c r="B165" s="24" t="s">
        <v>128</v>
      </c>
      <c r="H165" s="4" t="s">
        <v>120</v>
      </c>
      <c r="I165" s="12" t="s">
        <v>119</v>
      </c>
    </row>
    <row r="166" spans="3:9" s="4" customFormat="1" ht="15">
      <c r="C166" s="18" t="s">
        <v>74</v>
      </c>
      <c r="D166" s="12" t="s">
        <v>75</v>
      </c>
      <c r="E166" s="12" t="s">
        <v>76</v>
      </c>
      <c r="F166" s="5" t="s">
        <v>77</v>
      </c>
      <c r="G166" s="5" t="s">
        <v>78</v>
      </c>
      <c r="H166" s="5" t="s">
        <v>133</v>
      </c>
      <c r="I166" s="67" t="s">
        <v>118</v>
      </c>
    </row>
    <row r="167" spans="2:9" s="4" customFormat="1" ht="15">
      <c r="B167" s="107" t="s">
        <v>97</v>
      </c>
      <c r="C167" s="138" t="s">
        <v>169</v>
      </c>
      <c r="D167" s="132">
        <v>250</v>
      </c>
      <c r="E167" s="132" t="s">
        <v>84</v>
      </c>
      <c r="F167" s="117">
        <v>0.19</v>
      </c>
      <c r="G167" s="31">
        <f>D167*F167</f>
        <v>47.5</v>
      </c>
      <c r="H167" s="32">
        <f>G167</f>
        <v>47.5</v>
      </c>
      <c r="I167" s="33"/>
    </row>
    <row r="168" spans="2:9" s="4" customFormat="1" ht="15">
      <c r="B168" s="33"/>
      <c r="C168" s="138" t="s">
        <v>154</v>
      </c>
      <c r="D168" s="132">
        <v>0</v>
      </c>
      <c r="E168" s="132" t="s">
        <v>94</v>
      </c>
      <c r="F168" s="117"/>
      <c r="G168" s="31">
        <f>D168*F168</f>
        <v>0</v>
      </c>
      <c r="H168" s="32"/>
      <c r="I168" s="33"/>
    </row>
    <row r="169" spans="2:9" s="4" customFormat="1" ht="15">
      <c r="B169" s="33"/>
      <c r="C169" s="138" t="s">
        <v>86</v>
      </c>
      <c r="D169" s="132"/>
      <c r="E169" s="132"/>
      <c r="F169" s="117"/>
      <c r="G169" s="31">
        <f>D169*F169</f>
        <v>0</v>
      </c>
      <c r="H169" s="32"/>
      <c r="I169" s="33"/>
    </row>
    <row r="170" spans="4:8" s="4" customFormat="1" ht="15">
      <c r="D170" s="15"/>
      <c r="E170" s="25"/>
      <c r="F170" s="27" t="s">
        <v>64</v>
      </c>
      <c r="G170" s="20">
        <f>SUM(G167:G169)</f>
        <v>47.5</v>
      </c>
      <c r="H170" s="26">
        <f>SUM(H167:H169)</f>
        <v>47.5</v>
      </c>
    </row>
    <row r="171" spans="4:8" s="4" customFormat="1" ht="15">
      <c r="D171" s="15"/>
      <c r="E171" s="25"/>
      <c r="F171" s="27"/>
      <c r="G171" s="20"/>
      <c r="H171" s="26"/>
    </row>
    <row r="172" spans="8:9" s="4" customFormat="1" ht="15">
      <c r="H172" s="4" t="s">
        <v>120</v>
      </c>
      <c r="I172" s="12" t="s">
        <v>119</v>
      </c>
    </row>
    <row r="173" spans="3:9" s="4" customFormat="1" ht="15">
      <c r="C173" s="18" t="s">
        <v>74</v>
      </c>
      <c r="D173" s="12" t="s">
        <v>75</v>
      </c>
      <c r="E173" s="12" t="s">
        <v>76</v>
      </c>
      <c r="F173" s="5" t="s">
        <v>77</v>
      </c>
      <c r="G173" s="5" t="s">
        <v>78</v>
      </c>
      <c r="H173" s="5" t="s">
        <v>133</v>
      </c>
      <c r="I173" s="67" t="s">
        <v>118</v>
      </c>
    </row>
    <row r="174" spans="2:9" s="4" customFormat="1" ht="15">
      <c r="B174" s="107" t="s">
        <v>89</v>
      </c>
      <c r="C174" s="138" t="s">
        <v>154</v>
      </c>
      <c r="D174" s="137">
        <v>10</v>
      </c>
      <c r="E174" s="132" t="s">
        <v>84</v>
      </c>
      <c r="F174" s="128">
        <v>0.24</v>
      </c>
      <c r="G174" s="31">
        <f>D174*F174</f>
        <v>2.4</v>
      </c>
      <c r="H174" s="32">
        <v>65</v>
      </c>
      <c r="I174" s="33"/>
    </row>
    <row r="175" spans="2:9" s="4" customFormat="1" ht="15">
      <c r="B175" s="33"/>
      <c r="C175" s="138" t="s">
        <v>86</v>
      </c>
      <c r="D175" s="137"/>
      <c r="E175" s="132"/>
      <c r="F175" s="128"/>
      <c r="G175" s="31">
        <f>D175*F175</f>
        <v>0</v>
      </c>
      <c r="H175" s="33"/>
      <c r="I175" s="33"/>
    </row>
    <row r="176" spans="6:8" s="4" customFormat="1" ht="15">
      <c r="F176" s="27" t="s">
        <v>64</v>
      </c>
      <c r="G176" s="16">
        <f>SUM(G174:G175)</f>
        <v>2.4</v>
      </c>
      <c r="H176" s="26">
        <f>SUM(H174:H175)</f>
        <v>65</v>
      </c>
    </row>
    <row r="177" s="4" customFormat="1" ht="15">
      <c r="F177" s="16"/>
    </row>
    <row r="178" spans="1:5" s="4" customFormat="1" ht="15">
      <c r="A178" s="101" t="s">
        <v>129</v>
      </c>
      <c r="C178" s="17"/>
      <c r="D178" s="17"/>
      <c r="E178" s="5"/>
    </row>
    <row r="179" spans="2:9" s="4" customFormat="1" ht="15">
      <c r="B179" s="5"/>
      <c r="H179" s="4" t="s">
        <v>120</v>
      </c>
      <c r="I179" s="12" t="s">
        <v>119</v>
      </c>
    </row>
    <row r="180" spans="3:9" s="4" customFormat="1" ht="15">
      <c r="C180" s="18" t="s">
        <v>74</v>
      </c>
      <c r="D180" s="6" t="s">
        <v>75</v>
      </c>
      <c r="E180" s="12" t="s">
        <v>76</v>
      </c>
      <c r="F180" s="5" t="s">
        <v>77</v>
      </c>
      <c r="G180" s="5" t="s">
        <v>78</v>
      </c>
      <c r="H180" s="5" t="s">
        <v>133</v>
      </c>
      <c r="I180" s="67" t="s">
        <v>118</v>
      </c>
    </row>
    <row r="181" spans="2:9" s="4" customFormat="1" ht="15">
      <c r="B181" s="107" t="s">
        <v>102</v>
      </c>
      <c r="C181" s="139"/>
      <c r="D181" s="132">
        <v>1</v>
      </c>
      <c r="E181" s="132" t="s">
        <v>93</v>
      </c>
      <c r="F181" s="140">
        <v>41.4</v>
      </c>
      <c r="G181" s="31">
        <f>D181*F181</f>
        <v>41.4</v>
      </c>
      <c r="H181" s="33"/>
      <c r="I181" s="33"/>
    </row>
    <row r="182" spans="2:9" s="4" customFormat="1" ht="15">
      <c r="B182" s="33"/>
      <c r="C182" s="44" t="s">
        <v>95</v>
      </c>
      <c r="D182" s="34"/>
      <c r="E182" s="30"/>
      <c r="F182" s="59"/>
      <c r="G182" s="31"/>
      <c r="H182" s="33"/>
      <c r="I182" s="33"/>
    </row>
    <row r="183" spans="2:9" s="4" customFormat="1" ht="15">
      <c r="B183" s="108" t="s">
        <v>90</v>
      </c>
      <c r="C183" s="139"/>
      <c r="D183" s="137"/>
      <c r="E183" s="137"/>
      <c r="F183" s="137"/>
      <c r="G183" s="31">
        <f>D183*F183</f>
        <v>0</v>
      </c>
      <c r="H183" s="33"/>
      <c r="I183" s="33"/>
    </row>
    <row r="184" spans="6:7" s="4" customFormat="1" ht="15">
      <c r="F184" s="27" t="s">
        <v>64</v>
      </c>
      <c r="G184" s="16">
        <f>SUM(G181:G183)</f>
        <v>41.4</v>
      </c>
    </row>
    <row r="185" s="4" customFormat="1" ht="15"/>
    <row r="186" s="4" customFormat="1" ht="15"/>
    <row r="187" spans="2:9" s="4" customFormat="1" ht="15">
      <c r="B187" s="17"/>
      <c r="C187" s="17"/>
      <c r="D187" s="17"/>
      <c r="E187" s="17"/>
      <c r="F187" s="17"/>
      <c r="G187" s="17"/>
      <c r="H187" s="17"/>
      <c r="I187" s="17"/>
    </row>
    <row r="188" s="4" customFormat="1" ht="15">
      <c r="A188" s="101" t="s">
        <v>132</v>
      </c>
    </row>
    <row r="189" spans="2:9" s="4" customFormat="1" ht="15">
      <c r="B189" s="17"/>
      <c r="C189" s="17"/>
      <c r="D189" s="17"/>
      <c r="G189" s="17"/>
      <c r="H189" s="17"/>
      <c r="I189" s="17"/>
    </row>
    <row r="190" spans="2:9" s="4" customFormat="1" ht="15">
      <c r="B190" s="17"/>
      <c r="C190" s="10"/>
      <c r="D190" s="10"/>
      <c r="E190" s="11" t="s">
        <v>166</v>
      </c>
      <c r="F190" s="10"/>
      <c r="G190" s="10"/>
      <c r="H190" s="10"/>
      <c r="I190" s="10"/>
    </row>
    <row r="191" spans="2:9" s="4" customFormat="1" ht="15">
      <c r="B191" s="106" t="s">
        <v>165</v>
      </c>
      <c r="C191" s="65">
        <v>20</v>
      </c>
      <c r="D191" s="66">
        <v>25</v>
      </c>
      <c r="E191" s="66">
        <v>30</v>
      </c>
      <c r="F191" s="66">
        <v>35</v>
      </c>
      <c r="G191" s="66">
        <v>40</v>
      </c>
      <c r="H191" s="66">
        <v>45</v>
      </c>
      <c r="I191" s="66">
        <v>50</v>
      </c>
    </row>
    <row r="192" spans="2:9" s="4" customFormat="1" ht="15">
      <c r="B192" s="103">
        <v>60</v>
      </c>
      <c r="C192" s="63">
        <f>B192*C191-F98</f>
        <v>-2185.79</v>
      </c>
      <c r="D192" s="64">
        <f>B192*D191-F98</f>
        <v>-1885.79</v>
      </c>
      <c r="E192" s="64">
        <f>B192*E191-F98</f>
        <v>-1585.79</v>
      </c>
      <c r="F192" s="64">
        <f>B192*F191-F98</f>
        <v>-1285.79</v>
      </c>
      <c r="G192" s="64">
        <f>B192*G191-F98</f>
        <v>-985.79</v>
      </c>
      <c r="H192" s="64">
        <f>B192*H191-F98</f>
        <v>-685.79</v>
      </c>
      <c r="I192" s="64">
        <f>B192*I191-F98</f>
        <v>-385.78999999999996</v>
      </c>
    </row>
    <row r="193" spans="2:9" s="4" customFormat="1" ht="15">
      <c r="B193" s="104">
        <v>65</v>
      </c>
      <c r="C193" s="62">
        <f>B193*C191-F98</f>
        <v>-2085.79</v>
      </c>
      <c r="D193" s="60">
        <f>B193*D191-F98</f>
        <v>-1760.79</v>
      </c>
      <c r="E193" s="60">
        <f>B193*E191-F98</f>
        <v>-1435.79</v>
      </c>
      <c r="F193" s="60">
        <f>B193*F191-F98</f>
        <v>-1110.79</v>
      </c>
      <c r="G193" s="60">
        <f>B193*G191-F98</f>
        <v>-785.79</v>
      </c>
      <c r="H193" s="60">
        <f>B193*H191-F98</f>
        <v>-460.78999999999996</v>
      </c>
      <c r="I193" s="60">
        <f>B193*I191-F98</f>
        <v>-135.78999999999996</v>
      </c>
    </row>
    <row r="194" spans="2:9" s="4" customFormat="1" ht="15">
      <c r="B194" s="104">
        <v>70</v>
      </c>
      <c r="C194" s="62">
        <f>B194*C191-F98</f>
        <v>-1985.79</v>
      </c>
      <c r="D194" s="60">
        <f>B194*D191-F98</f>
        <v>-1635.79</v>
      </c>
      <c r="E194" s="60">
        <f>B194*E191-F98</f>
        <v>-1285.79</v>
      </c>
      <c r="F194" s="60">
        <f>B194*F191-F98</f>
        <v>-935.79</v>
      </c>
      <c r="G194" s="60">
        <f>B194*G191-F98</f>
        <v>-585.79</v>
      </c>
      <c r="H194" s="60">
        <f>B194*H191-F98</f>
        <v>-235.78999999999996</v>
      </c>
      <c r="I194" s="60">
        <f>B194*I191-F98</f>
        <v>114.21000000000004</v>
      </c>
    </row>
    <row r="195" spans="2:9" s="4" customFormat="1" ht="15">
      <c r="B195" s="104">
        <v>75</v>
      </c>
      <c r="C195" s="62">
        <f>B195*C191-F98</f>
        <v>-1885.79</v>
      </c>
      <c r="D195" s="60">
        <f>B195*D191-F98</f>
        <v>-1510.79</v>
      </c>
      <c r="E195" s="60">
        <f>B195*E191-F98</f>
        <v>-1135.79</v>
      </c>
      <c r="F195" s="60">
        <f>B195*F191-F98</f>
        <v>-760.79</v>
      </c>
      <c r="G195" s="60">
        <f>B195*G191-F98</f>
        <v>-385.78999999999996</v>
      </c>
      <c r="H195" s="60">
        <f>B195*H191-F98</f>
        <v>-10.789999999999964</v>
      </c>
      <c r="I195" s="60">
        <f>B195*I191-F98</f>
        <v>364.21000000000004</v>
      </c>
    </row>
    <row r="196" spans="2:9" s="4" customFormat="1" ht="15">
      <c r="B196" s="104">
        <v>80</v>
      </c>
      <c r="C196" s="62">
        <f>B196*C191-F98</f>
        <v>-1785.79</v>
      </c>
      <c r="D196" s="60">
        <f>B196*D191-F98</f>
        <v>-1385.79</v>
      </c>
      <c r="E196" s="60">
        <f>B196*E191-F98</f>
        <v>-985.79</v>
      </c>
      <c r="F196" s="60">
        <f>B196*F191-F98</f>
        <v>-585.79</v>
      </c>
      <c r="G196" s="60">
        <f>B196*G191-F98</f>
        <v>-185.78999999999996</v>
      </c>
      <c r="H196" s="60">
        <f>B196*H191-F98</f>
        <v>214.21000000000004</v>
      </c>
      <c r="I196" s="60">
        <f>B196*I191-F98</f>
        <v>614.21</v>
      </c>
    </row>
    <row r="197" spans="2:9" s="4" customFormat="1" ht="15">
      <c r="B197" s="104">
        <v>85</v>
      </c>
      <c r="C197" s="62">
        <f>B197*C191-F98</f>
        <v>-1685.79</v>
      </c>
      <c r="D197" s="60">
        <f>B197*D191-F98</f>
        <v>-1260.79</v>
      </c>
      <c r="E197" s="60">
        <f>B197*E191-F98</f>
        <v>-835.79</v>
      </c>
      <c r="F197" s="60">
        <f>B197*F191-F98</f>
        <v>-410.78999999999996</v>
      </c>
      <c r="G197" s="60">
        <f>B197*G191-F98</f>
        <v>14.210000000000036</v>
      </c>
      <c r="H197" s="60">
        <f>B197*H191-F98</f>
        <v>439.21000000000004</v>
      </c>
      <c r="I197" s="60">
        <f>B197*I191-F98</f>
        <v>864.21</v>
      </c>
    </row>
    <row r="198" spans="2:9" s="4" customFormat="1" ht="15">
      <c r="B198" s="104">
        <v>90</v>
      </c>
      <c r="C198" s="62">
        <f>B198*C191-F98</f>
        <v>-1585.79</v>
      </c>
      <c r="D198" s="60">
        <f>B198*D191-F98</f>
        <v>-1135.79</v>
      </c>
      <c r="E198" s="60">
        <f>B198*E191-F98</f>
        <v>-685.79</v>
      </c>
      <c r="F198" s="60">
        <f>B198*F191-F98</f>
        <v>-235.78999999999996</v>
      </c>
      <c r="G198" s="60">
        <f>B198*G191-F98</f>
        <v>214.21000000000004</v>
      </c>
      <c r="H198" s="60">
        <f>B198*H191-F98</f>
        <v>664.21</v>
      </c>
      <c r="I198" s="60">
        <f>B198*I191-F98</f>
        <v>1114.21</v>
      </c>
    </row>
    <row r="199" s="4" customFormat="1" ht="15">
      <c r="B199" s="4" t="s">
        <v>137</v>
      </c>
    </row>
    <row r="200" s="4" customFormat="1" ht="15">
      <c r="B200" s="4" t="s">
        <v>167</v>
      </c>
    </row>
    <row r="201" s="4" customFormat="1" ht="15"/>
  </sheetData>
  <sheetProtection/>
  <printOptions/>
  <pageMargins left="0.62" right="0.25" top="1" bottom="0.65" header="0.5" footer="0.5"/>
  <pageSetup fitToHeight="0" orientation="portrait" scale="85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Kellie Clark</cp:lastModifiedBy>
  <cp:lastPrinted>2007-12-05T15:35:42Z</cp:lastPrinted>
  <dcterms:created xsi:type="dcterms:W3CDTF">1998-05-23T05:52:41Z</dcterms:created>
  <dcterms:modified xsi:type="dcterms:W3CDTF">2007-12-07T16:40:54Z</dcterms:modified>
  <cp:category/>
  <cp:version/>
  <cp:contentType/>
  <cp:contentStatus/>
</cp:coreProperties>
</file>