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230" activeTab="1"/>
  </bookViews>
  <sheets>
    <sheet name="Short Term" sheetId="4" r:id="rId1"/>
    <sheet name="Long Term" sheetId="11" r:id="rId2"/>
  </sheets>
  <definedNames>
    <definedName name="_xlnm.Print_Area" localSheetId="1">'Long Term'!$B$1:$Q$29</definedName>
    <definedName name="_xlnm.Print_Area" localSheetId="0">'Short Term'!$B$1:$N$31</definedName>
  </definedNames>
  <calcPr calcId="145621"/>
</workbook>
</file>

<file path=xl/calcChain.xml><?xml version="1.0" encoding="utf-8"?>
<calcChain xmlns="http://schemas.openxmlformats.org/spreadsheetml/2006/main">
  <c r="L8" i="11"/>
  <c r="D16"/>
  <c r="AC57"/>
  <c r="AC65" s="1"/>
  <c r="AD65" s="1"/>
  <c r="AE65" s="1"/>
  <c r="AF65" s="1"/>
  <c r="AG65" s="1"/>
  <c r="E16" l="1"/>
  <c r="F16" s="1"/>
  <c r="G16" s="1"/>
  <c r="H16" s="1"/>
  <c r="AG60"/>
  <c r="AG64" s="1"/>
  <c r="AF60"/>
  <c r="AF64" s="1"/>
  <c r="AE60"/>
  <c r="AE64" s="1"/>
  <c r="AD60"/>
  <c r="AD64" s="1"/>
  <c r="AC60"/>
  <c r="AC64" s="1"/>
  <c r="AC59"/>
  <c r="AD59" s="1"/>
  <c r="AE59" s="1"/>
  <c r="AF59" s="1"/>
  <c r="AG59" s="1"/>
  <c r="AC56"/>
  <c r="AE62" s="1"/>
  <c r="P15"/>
  <c r="O15"/>
  <c r="N15"/>
  <c r="M15"/>
  <c r="L15"/>
  <c r="N12" l="1"/>
  <c r="AE66"/>
  <c r="M12"/>
  <c r="AD66"/>
  <c r="P12"/>
  <c r="AG66"/>
  <c r="O12"/>
  <c r="AF66"/>
  <c r="L12"/>
  <c r="AC66"/>
  <c r="AE63"/>
  <c r="AF62"/>
  <c r="AC62"/>
  <c r="AD62"/>
  <c r="AG62"/>
  <c r="AF67" l="1"/>
  <c r="AF68" s="1"/>
  <c r="L11"/>
  <c r="AE67"/>
  <c r="AE68" s="1"/>
  <c r="AD67"/>
  <c r="AD68" s="1"/>
  <c r="AC67"/>
  <c r="AC68" s="1"/>
  <c r="AG67"/>
  <c r="AG68" s="1"/>
  <c r="AF63"/>
  <c r="N9"/>
  <c r="AG63"/>
  <c r="AD63"/>
  <c r="AC63"/>
  <c r="M11" l="1"/>
  <c r="N11" s="1"/>
  <c r="O11" s="1"/>
  <c r="P11" s="1"/>
  <c r="AE69"/>
  <c r="L9"/>
  <c r="L13" s="1"/>
  <c r="AC69"/>
  <c r="O9"/>
  <c r="AF69"/>
  <c r="AD69"/>
  <c r="M9"/>
  <c r="AG69"/>
  <c r="P9"/>
  <c r="M13" l="1"/>
  <c r="P13"/>
  <c r="P16" s="1"/>
  <c r="P17" s="1"/>
  <c r="N13"/>
  <c r="L19"/>
  <c r="O13"/>
  <c r="L14"/>
  <c r="M14" l="1"/>
  <c r="N14" s="1"/>
  <c r="L16"/>
  <c r="L17" s="1"/>
  <c r="L18" s="1"/>
  <c r="N16"/>
  <c r="N17" s="1"/>
  <c r="O16"/>
  <c r="O17" s="1"/>
  <c r="M16"/>
  <c r="M17" s="1"/>
  <c r="M19" l="1"/>
  <c r="M18"/>
  <c r="N18" s="1"/>
  <c r="O18" s="1"/>
  <c r="P18" s="1"/>
  <c r="O14"/>
  <c r="N19"/>
  <c r="P14" l="1"/>
  <c r="P19" s="1"/>
  <c r="O19"/>
  <c r="F18" i="4"/>
  <c r="AB55" s="1"/>
  <c r="AB56" s="1"/>
  <c r="AC57"/>
  <c r="F10"/>
  <c r="AC52" s="1"/>
  <c r="AB54"/>
  <c r="AC53" l="1"/>
  <c r="AC58" s="1"/>
  <c r="D24" s="1"/>
  <c r="M8" i="11" l="1"/>
  <c r="N8" s="1"/>
  <c r="O8" s="1"/>
  <c r="P8" s="1"/>
</calcChain>
</file>

<file path=xl/comments1.xml><?xml version="1.0" encoding="utf-8"?>
<comments xmlns="http://schemas.openxmlformats.org/spreadsheetml/2006/main">
  <authors>
    <author>Windows User</author>
    <author>Jeff Tranel</author>
  </authors>
  <commentList>
    <comment ref="F8" authorId="0">
      <text>
        <r>
          <rPr>
            <sz val="10"/>
            <color indexed="81"/>
            <rFont val="Tahoma"/>
            <family val="2"/>
          </rPr>
          <t>If the cow does not yet have a calf at side or the current value is for a pair,
1) enter the total value in this cell, and
2) enter zero (0) for the current calf weight.</t>
        </r>
      </text>
    </comment>
    <comment ref="M20" authorId="1">
      <text>
        <r>
          <rPr>
            <sz val="10"/>
            <color indexed="81"/>
            <rFont val="Tahoma"/>
            <family val="2"/>
          </rPr>
          <t>This value should be $0 if details are entered.</t>
        </r>
      </text>
    </comment>
  </commentList>
</comments>
</file>

<file path=xl/comments2.xml><?xml version="1.0" encoding="utf-8"?>
<comments xmlns="http://schemas.openxmlformats.org/spreadsheetml/2006/main">
  <authors>
    <author>Jeff Tranel</author>
  </authors>
  <commentList>
    <comment ref="K15" authorId="0">
      <text>
        <r>
          <rPr>
            <b/>
            <sz val="9"/>
            <color indexed="81"/>
            <rFont val="Tahoma"/>
            <family val="2"/>
          </rPr>
          <t>Market Value of Cow is equivalent to "salvage value".</t>
        </r>
      </text>
    </comment>
    <comment ref="K16" authorId="0">
      <text>
        <r>
          <rPr>
            <sz val="11"/>
            <color indexed="81"/>
            <rFont val="Tahoma"/>
            <family val="2"/>
          </rPr>
          <t>The current value of a cow is what she could be sold for today (salvage value) plus future profits.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sz val="11"/>
            <color indexed="81"/>
            <rFont val="Tahoma"/>
            <family val="2"/>
          </rPr>
          <t>It is assumed that heifer prices will be $0.07 per pound less than prices for steers.</t>
        </r>
      </text>
    </comment>
  </commentList>
</comments>
</file>

<file path=xl/sharedStrings.xml><?xml version="1.0" encoding="utf-8"?>
<sst xmlns="http://schemas.openxmlformats.org/spreadsheetml/2006/main" count="89" uniqueCount="88">
  <si>
    <t>What is the interest rate for operating loans?</t>
  </si>
  <si>
    <t>How many days will you hold the animals?</t>
  </si>
  <si>
    <t>Total ($/cow)</t>
  </si>
  <si>
    <t>How much additional will it cost to hold the animals?</t>
  </si>
  <si>
    <t>What are your typical annual "cow costs"? ($/cow)</t>
  </si>
  <si>
    <t>Estimating Additional Costs to Keep Animals</t>
  </si>
  <si>
    <t xml:space="preserve">Future  </t>
  </si>
  <si>
    <t>Average Weight (lbs/hd)</t>
  </si>
  <si>
    <t>Average Price ($/lb)</t>
  </si>
  <si>
    <t>Current</t>
  </si>
  <si>
    <t>Calf Values</t>
  </si>
  <si>
    <t>or enter more details</t>
  </si>
  <si>
    <t>Amount of hay fed (lbs/hd/day)</t>
  </si>
  <si>
    <t>Price of hay ($/ton)</t>
  </si>
  <si>
    <t>All other costs ($/cow)</t>
  </si>
  <si>
    <t>Time hay is fed (days)</t>
  </si>
  <si>
    <t>Amount of "cow costs" already incurred? (%)</t>
  </si>
  <si>
    <t>Current Value of Animals</t>
  </si>
  <si>
    <t>Additional costs to retain</t>
  </si>
  <si>
    <t>balance of annual cow costs</t>
  </si>
  <si>
    <t>additional costs</t>
  </si>
  <si>
    <t>interest on additional costs</t>
  </si>
  <si>
    <t>Future value of calf</t>
  </si>
  <si>
    <t>Needed breakeven value of cow</t>
  </si>
  <si>
    <t xml:space="preserve">  =&gt; F4+F5</t>
  </si>
  <si>
    <t>Should You Sell Your Cows Now or
Should You Hold Cows and Calves to Sell at a Later Date?</t>
  </si>
  <si>
    <t xml:space="preserve">  by: Jeffrey E. Tranel, Agricultural and Business Management Economist</t>
  </si>
  <si>
    <t>Other feed costs ($/day)</t>
  </si>
  <si>
    <t xml:space="preserve">  =&gt; If M16&gt;0, then M16. or (M18*M20*(M22/2000))+(M24*F8)+M26</t>
  </si>
  <si>
    <t xml:space="preserve">  =&gt; D41+D42+D43</t>
  </si>
  <si>
    <t xml:space="preserve">  =&gt; D42 *(F17/360)*F9</t>
  </si>
  <si>
    <t xml:space="preserve">  =&gt; M9*M11</t>
  </si>
  <si>
    <t xml:space="preserve">  =&gt; (E39+E40)-E44</t>
  </si>
  <si>
    <t xml:space="preserve">  =&gt; F11*(1-F13)</t>
  </si>
  <si>
    <t xml:space="preserve">         Stephen R. Koontz, Agricultural and Business Management Economist</t>
  </si>
  <si>
    <t>If the projected market value of the cow is higher than this amount, 
there are financial benefits to keeping the cow.</t>
  </si>
  <si>
    <t xml:space="preserve"> to breakeven.</t>
  </si>
  <si>
    <t>What is the current value of the cow or pair? ($/hd)</t>
  </si>
  <si>
    <t>What is the current value of the calf, if not included above? ($/hd)</t>
  </si>
  <si>
    <r>
      <t xml:space="preserve">     The </t>
    </r>
    <r>
      <rPr>
        <b/>
        <u/>
        <sz val="13"/>
        <color theme="1"/>
        <rFont val="Calibri"/>
        <family val="2"/>
        <scheme val="minor"/>
      </rPr>
      <t>cow</t>
    </r>
    <r>
      <rPr>
        <sz val="13"/>
        <color theme="1"/>
        <rFont val="Calibri"/>
        <family val="2"/>
        <scheme val="minor"/>
      </rPr>
      <t xml:space="preserve"> would have to sell for</t>
    </r>
  </si>
  <si>
    <t>What is the current year?</t>
  </si>
  <si>
    <t>Typical conception rate?</t>
  </si>
  <si>
    <t>Typical weaning rate?</t>
  </si>
  <si>
    <t>Alfalfa Hay ($/ton)</t>
  </si>
  <si>
    <t>500-550 lb Steers ($/lb)</t>
  </si>
  <si>
    <t>Number of calves sold each year?</t>
  </si>
  <si>
    <t>steers or heifers</t>
  </si>
  <si>
    <t>Tons fed per cow per year</t>
  </si>
  <si>
    <t>Cow costs w/o feed in Year 1?</t>
  </si>
  <si>
    <t>Total cow costs per year?</t>
  </si>
  <si>
    <t>Gross income for herd?</t>
  </si>
  <si>
    <t>Gross income per cow?</t>
  </si>
  <si>
    <t>Total cow costs per year for herd?</t>
  </si>
  <si>
    <t>Profits for herd?</t>
  </si>
  <si>
    <t>Profits per cow?</t>
  </si>
  <si>
    <t>Hay costs per cow per year?</t>
  </si>
  <si>
    <t>Hay costs</t>
  </si>
  <si>
    <t>Pre-Tax Profits</t>
  </si>
  <si>
    <t>Accumulated Profits</t>
  </si>
  <si>
    <t>Revenues</t>
  </si>
  <si>
    <t>Expenses</t>
  </si>
  <si>
    <t>Non-feed costs</t>
  </si>
  <si>
    <t>Market Value of Cows ($/cow)</t>
  </si>
  <si>
    <t>Quantity of hay fed (lbs/day/cow)</t>
  </si>
  <si>
    <t>Annual Speculative Profit</t>
  </si>
  <si>
    <t>Accumulated Speculative Profit</t>
  </si>
  <si>
    <t>Steers (lbs per head)</t>
  </si>
  <si>
    <t>by:     Jeffrey E. Tranel, Agricultural &amp; Business Management Economist, jtranel@colostate.edu</t>
  </si>
  <si>
    <t>This 'decision aid' is designed to help cow-calf producers determine whether it is financial better to sell beef cows now or retain ownership given "high" feed prices. It is a guide only. Producers should consult with their lenders, tax practioners, and/or other professional before making any final decisions. More information and other decision tools are available at www.coopext.colostate.edu/ABM/.</t>
  </si>
  <si>
    <t>Average Weaning Weights</t>
  </si>
  <si>
    <t>Heifers (lbs per head)</t>
  </si>
  <si>
    <t>Hay To Be Fed:</t>
  </si>
  <si>
    <t>Days per year hay fed</t>
  </si>
  <si>
    <t>Estimated Future Prices:</t>
  </si>
  <si>
    <t>INFORMATION PER COW IN THE HERD ($/cow)</t>
  </si>
  <si>
    <t>Salvage Value of Cow</t>
  </si>
  <si>
    <t>Value of Cow Kept in Herd</t>
  </si>
  <si>
    <t>Non-feed costs this</t>
  </si>
  <si>
    <t>Annual percentage change</t>
  </si>
  <si>
    <t xml:space="preserve">     in non-feed costs?</t>
  </si>
  <si>
    <t xml:space="preserve">     year? ($/cow)</t>
  </si>
  <si>
    <t xml:space="preserve">Annual "cow costs" this </t>
  </si>
  <si>
    <t>Non-feed Costs per cow per year?</t>
  </si>
  <si>
    <t>If Cow &amp; Calf Sold Each Year</t>
  </si>
  <si>
    <t xml:space="preserve">          Stephen R. Koontz, Associate Professor and ABM Economist, stephen.koontz@colostate.edu</t>
  </si>
  <si>
    <t>Should I Buy Hay or Sell Cows?</t>
  </si>
  <si>
    <t>Number of cows in herd?</t>
  </si>
  <si>
    <t>This 'decision aid' is designed to help cow-calf operators make a specific management decision during a drought or other time of feed scarcity:  "Should I sell my pairs now or should I purchase extra feed (hay) and sell cows and calves at a later date?"  It is a guide only. Producers should consult with their lenders, tax practioners, and/or other professional before making any final decisions. More information and other decision tools are available at www.coopext.colostate.edu/ABM/.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</si>
</sst>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_);[Red]\(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6"/>
      <color rgb="FF006600"/>
      <name val="Calibri"/>
      <family val="2"/>
      <scheme val="minor"/>
    </font>
    <font>
      <b/>
      <sz val="14"/>
      <color rgb="FF006600"/>
      <name val="Comic Sans MS"/>
      <family val="4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left" indent="2"/>
    </xf>
    <xf numFmtId="38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164" fontId="0" fillId="4" borderId="0" xfId="0" applyNumberFormat="1" applyFill="1" applyBorder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0" fontId="0" fillId="0" borderId="0" xfId="0" applyFill="1" applyBorder="1"/>
    <xf numFmtId="40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left" wrapText="1"/>
    </xf>
    <xf numFmtId="0" fontId="12" fillId="0" borderId="0" xfId="0" applyFont="1" applyAlignment="1">
      <alignment horizontal="left" indent="2"/>
    </xf>
    <xf numFmtId="38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4" borderId="2" xfId="0" applyFill="1" applyBorder="1" applyProtection="1">
      <protection hidden="1"/>
    </xf>
    <xf numFmtId="0" fontId="0" fillId="4" borderId="4" xfId="0" applyFill="1" applyBorder="1" applyProtection="1">
      <protection hidden="1"/>
    </xf>
    <xf numFmtId="38" fontId="4" fillId="0" borderId="0" xfId="0" applyNumberFormat="1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0" fillId="4" borderId="6" xfId="0" applyFill="1" applyBorder="1" applyProtection="1">
      <protection hidden="1"/>
    </xf>
    <xf numFmtId="0" fontId="0" fillId="4" borderId="5" xfId="0" applyFill="1" applyBorder="1" applyAlignment="1" applyProtection="1">
      <alignment horizontal="left" indent="2"/>
      <protection hidden="1"/>
    </xf>
    <xf numFmtId="0" fontId="0" fillId="4" borderId="8" xfId="0" applyFill="1" applyBorder="1" applyProtection="1"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right"/>
      <protection hidden="1"/>
    </xf>
    <xf numFmtId="40" fontId="0" fillId="0" borderId="0" xfId="0" applyNumberFormat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40" fontId="0" fillId="4" borderId="0" xfId="0" applyNumberFormat="1" applyFill="1" applyBorder="1" applyProtection="1">
      <protection hidden="1"/>
    </xf>
    <xf numFmtId="0" fontId="0" fillId="0" borderId="0" xfId="0" applyAlignment="1" applyProtection="1">
      <alignment horizontal="left" indent="2"/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40" fontId="0" fillId="4" borderId="8" xfId="0" applyNumberFormat="1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6" borderId="2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5" fillId="6" borderId="6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6" borderId="7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9" xfId="0" applyFill="1" applyBorder="1" applyProtection="1">
      <protection hidden="1"/>
    </xf>
    <xf numFmtId="38" fontId="4" fillId="2" borderId="1" xfId="0" applyNumberFormat="1" applyFont="1" applyFill="1" applyBorder="1" applyAlignment="1" applyProtection="1">
      <alignment horizontal="center" vertical="center"/>
      <protection locked="0" hidden="1"/>
    </xf>
    <xf numFmtId="40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6" fontId="4" fillId="2" borderId="1" xfId="1" applyNumberFormat="1" applyFont="1" applyFill="1" applyBorder="1" applyAlignment="1" applyProtection="1">
      <alignment horizontal="center" vertical="center"/>
      <protection locked="0" hidden="1"/>
    </xf>
    <xf numFmtId="38" fontId="4" fillId="2" borderId="1" xfId="0" applyNumberFormat="1" applyFont="1" applyFill="1" applyBorder="1" applyAlignment="1" applyProtection="1">
      <alignment vertical="center"/>
      <protection locked="0" hidden="1"/>
    </xf>
    <xf numFmtId="9" fontId="4" fillId="2" borderId="1" xfId="2" applyNumberFormat="1" applyFont="1" applyFill="1" applyBorder="1" applyAlignment="1" applyProtection="1">
      <alignment vertical="center"/>
      <protection locked="0" hidden="1"/>
    </xf>
    <xf numFmtId="10" fontId="4" fillId="2" borderId="1" xfId="2" applyNumberFormat="1" applyFont="1" applyFill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5" fillId="0" borderId="0" xfId="0" applyFont="1" applyAlignment="1" applyProtection="1">
      <alignment wrapText="1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protection hidden="1"/>
    </xf>
    <xf numFmtId="0" fontId="0" fillId="3" borderId="2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0" borderId="0" xfId="0" applyAlignment="1" applyProtection="1">
      <protection hidden="1"/>
    </xf>
    <xf numFmtId="0" fontId="0" fillId="7" borderId="5" xfId="0" applyFill="1" applyBorder="1" applyProtection="1">
      <protection hidden="1"/>
    </xf>
    <xf numFmtId="0" fontId="12" fillId="7" borderId="8" xfId="0" applyFont="1" applyFill="1" applyBorder="1" applyProtection="1">
      <protection hidden="1"/>
    </xf>
    <xf numFmtId="164" fontId="14" fillId="7" borderId="8" xfId="0" applyNumberFormat="1" applyFont="1" applyFill="1" applyBorder="1" applyAlignment="1" applyProtection="1">
      <alignment horizontal="right"/>
      <protection hidden="1"/>
    </xf>
    <xf numFmtId="0" fontId="0" fillId="7" borderId="6" xfId="0" applyFill="1" applyBorder="1" applyProtection="1">
      <protection hidden="1"/>
    </xf>
    <xf numFmtId="0" fontId="12" fillId="7" borderId="0" xfId="0" applyFont="1" applyFill="1" applyBorder="1" applyProtection="1">
      <protection hidden="1"/>
    </xf>
    <xf numFmtId="38" fontId="12" fillId="7" borderId="0" xfId="0" applyNumberFormat="1" applyFont="1" applyFill="1" applyBorder="1" applyProtection="1">
      <protection hidden="1"/>
    </xf>
    <xf numFmtId="0" fontId="12" fillId="7" borderId="0" xfId="0" applyFont="1" applyFill="1" applyBorder="1" applyAlignment="1" applyProtection="1">
      <alignment horizontal="left" indent="2"/>
      <protection hidden="1"/>
    </xf>
    <xf numFmtId="0" fontId="12" fillId="7" borderId="13" xfId="0" applyFont="1" applyFill="1" applyBorder="1" applyAlignment="1" applyProtection="1">
      <alignment horizontal="left" indent="2"/>
      <protection hidden="1"/>
    </xf>
    <xf numFmtId="38" fontId="12" fillId="7" borderId="13" xfId="0" applyNumberFormat="1" applyFont="1" applyFill="1" applyBorder="1" applyProtection="1">
      <protection hidden="1"/>
    </xf>
    <xf numFmtId="0" fontId="12" fillId="0" borderId="0" xfId="0" applyFont="1" applyAlignment="1" applyProtection="1">
      <alignment horizontal="left" indent="3"/>
      <protection hidden="1"/>
    </xf>
    <xf numFmtId="0" fontId="12" fillId="7" borderId="13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164" fontId="14" fillId="4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left" indent="2"/>
      <protection hidden="1"/>
    </xf>
    <xf numFmtId="0" fontId="0" fillId="7" borderId="7" xfId="0" applyFill="1" applyBorder="1" applyProtection="1">
      <protection hidden="1"/>
    </xf>
    <xf numFmtId="0" fontId="0" fillId="7" borderId="8" xfId="0" applyFill="1" applyBorder="1" applyProtection="1">
      <protection hidden="1"/>
    </xf>
    <xf numFmtId="0" fontId="0" fillId="7" borderId="9" xfId="0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16" fillId="2" borderId="1" xfId="0" applyNumberFormat="1" applyFont="1" applyFill="1" applyBorder="1" applyAlignment="1" applyProtection="1">
      <alignment horizontal="center" vertical="center"/>
      <protection locked="0" hidden="1"/>
    </xf>
    <xf numFmtId="38" fontId="13" fillId="2" borderId="1" xfId="0" applyNumberFormat="1" applyFont="1" applyFill="1" applyBorder="1" applyAlignment="1" applyProtection="1">
      <alignment horizontal="center" vertical="center"/>
      <protection locked="0" hidden="1"/>
    </xf>
    <xf numFmtId="9" fontId="13" fillId="2" borderId="1" xfId="2" applyNumberFormat="1" applyFont="1" applyFill="1" applyBorder="1" applyAlignment="1" applyProtection="1">
      <alignment horizontal="center" vertical="center"/>
      <protection locked="0" hidden="1"/>
    </xf>
    <xf numFmtId="40" fontId="13" fillId="2" borderId="1" xfId="0" applyNumberFormat="1" applyFont="1" applyFill="1" applyBorder="1" applyAlignment="1" applyProtection="1">
      <alignment horizontal="center" vertical="center"/>
      <protection locked="0" hidden="1"/>
    </xf>
    <xf numFmtId="38" fontId="13" fillId="2" borderId="1" xfId="0" applyNumberFormat="1" applyFont="1" applyFill="1" applyBorder="1" applyAlignment="1" applyProtection="1">
      <alignment horizontal="center"/>
      <protection locked="0" hidden="1"/>
    </xf>
    <xf numFmtId="0" fontId="3" fillId="6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left" vertical="top" wrapText="1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5" fillId="6" borderId="6" xfId="0" applyFont="1" applyFill="1" applyBorder="1" applyAlignment="1" applyProtection="1">
      <alignment horizontal="left" vertical="center"/>
      <protection hidden="1"/>
    </xf>
    <xf numFmtId="6" fontId="6" fillId="5" borderId="10" xfId="0" applyNumberFormat="1" applyFont="1" applyFill="1" applyBorder="1" applyAlignment="1" applyProtection="1">
      <alignment horizontal="center" vertical="center"/>
      <protection hidden="1"/>
    </xf>
    <xf numFmtId="6" fontId="6" fillId="5" borderId="12" xfId="0" applyNumberFormat="1" applyFont="1" applyFill="1" applyBorder="1" applyAlignment="1" applyProtection="1">
      <alignment horizontal="center" vertical="center"/>
      <protection hidden="1"/>
    </xf>
    <xf numFmtId="6" fontId="6" fillId="5" borderId="11" xfId="0" applyNumberFormat="1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left" vertical="center"/>
      <protection hidden="1"/>
    </xf>
    <xf numFmtId="0" fontId="19" fillId="0" borderId="15" xfId="0" applyFont="1" applyBorder="1" applyAlignment="1" applyProtection="1">
      <alignment horizontal="left" wrapText="1"/>
      <protection hidden="1"/>
    </xf>
    <xf numFmtId="0" fontId="19" fillId="0" borderId="16" xfId="0" applyFont="1" applyBorder="1" applyAlignment="1" applyProtection="1">
      <alignment horizontal="left" wrapText="1"/>
      <protection hidden="1"/>
    </xf>
    <xf numFmtId="0" fontId="19" fillId="0" borderId="17" xfId="0" applyFont="1" applyBorder="1" applyAlignment="1" applyProtection="1">
      <alignment horizontal="left" wrapText="1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left" vertical="center" wrapText="1"/>
      <protection hidden="1"/>
    </xf>
    <xf numFmtId="0" fontId="15" fillId="0" borderId="16" xfId="0" applyFont="1" applyBorder="1" applyAlignment="1" applyProtection="1">
      <alignment horizontal="left" vertical="center" wrapText="1"/>
      <protection hidden="1"/>
    </xf>
    <xf numFmtId="0" fontId="15" fillId="0" borderId="17" xfId="0" applyFont="1" applyBorder="1" applyAlignment="1" applyProtection="1">
      <alignment horizontal="left" vertical="center"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6600"/>
      <color rgb="FFFFFF99"/>
      <color rgb="FF008000"/>
      <color rgb="FF003300"/>
      <color rgb="FF339933"/>
      <color rgb="FF00CC00"/>
      <color rgb="FF339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47626</xdr:rowOff>
    </xdr:from>
    <xdr:to>
      <xdr:col>8</xdr:col>
      <xdr:colOff>0</xdr:colOff>
      <xdr:row>10</xdr:row>
      <xdr:rowOff>0</xdr:rowOff>
    </xdr:to>
    <xdr:sp macro="" textlink="">
      <xdr:nvSpPr>
        <xdr:cNvPr id="2" name="Left Arrow 1"/>
        <xdr:cNvSpPr/>
      </xdr:nvSpPr>
      <xdr:spPr>
        <a:xfrm>
          <a:off x="4838700" y="1390651"/>
          <a:ext cx="590550" cy="209549"/>
        </a:xfrm>
        <a:prstGeom prst="leftArrow">
          <a:avLst/>
        </a:prstGeom>
        <a:solidFill>
          <a:schemeClr val="accent5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9525</xdr:colOff>
      <xdr:row>17</xdr:row>
      <xdr:rowOff>1</xdr:rowOff>
    </xdr:from>
    <xdr:to>
      <xdr:col>7</xdr:col>
      <xdr:colOff>600075</xdr:colOff>
      <xdr:row>18</xdr:row>
      <xdr:rowOff>19051</xdr:rowOff>
    </xdr:to>
    <xdr:sp macro="" textlink="">
      <xdr:nvSpPr>
        <xdr:cNvPr id="3" name="Left Arrow 2"/>
        <xdr:cNvSpPr/>
      </xdr:nvSpPr>
      <xdr:spPr>
        <a:xfrm>
          <a:off x="5241925" y="2621281"/>
          <a:ext cx="590550" cy="212090"/>
        </a:xfrm>
        <a:prstGeom prst="leftArrow">
          <a:avLst/>
        </a:prstGeom>
        <a:solidFill>
          <a:schemeClr val="accent5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10</xdr:col>
      <xdr:colOff>85726</xdr:colOff>
      <xdr:row>1</xdr:row>
      <xdr:rowOff>38101</xdr:rowOff>
    </xdr:from>
    <xdr:to>
      <xdr:col>13</xdr:col>
      <xdr:colOff>9526</xdr:colOff>
      <xdr:row>4</xdr:row>
      <xdr:rowOff>101467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6" y="228601"/>
          <a:ext cx="1143000" cy="1015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103333</xdr:colOff>
      <xdr:row>0</xdr:row>
      <xdr:rowOff>93044</xdr:rowOff>
    </xdr:from>
    <xdr:to>
      <xdr:col>1</xdr:col>
      <xdr:colOff>1386841</xdr:colOff>
      <xdr:row>4</xdr:row>
      <xdr:rowOff>437220</xdr:rowOff>
    </xdr:to>
    <xdr:pic>
      <xdr:nvPicPr>
        <xdr:cNvPr id="2" name="Picture 1" descr="CSU-ext-rght-Gre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73" y="93044"/>
          <a:ext cx="1283508" cy="1106176"/>
        </a:xfrm>
        <a:prstGeom prst="rect">
          <a:avLst/>
        </a:prstGeom>
      </xdr:spPr>
    </xdr:pic>
    <xdr:clientData/>
  </xdr:twoCellAnchor>
  <xdr:twoCellAnchor>
    <xdr:from>
      <xdr:col>8</xdr:col>
      <xdr:colOff>297180</xdr:colOff>
      <xdr:row>20</xdr:row>
      <xdr:rowOff>99060</xdr:rowOff>
    </xdr:from>
    <xdr:to>
      <xdr:col>17</xdr:col>
      <xdr:colOff>0</xdr:colOff>
      <xdr:row>23</xdr:row>
      <xdr:rowOff>22860</xdr:rowOff>
    </xdr:to>
    <xdr:sp macro="" textlink="">
      <xdr:nvSpPr>
        <xdr:cNvPr id="3" name="Rounded Rectangle 2"/>
        <xdr:cNvSpPr/>
      </xdr:nvSpPr>
      <xdr:spPr>
        <a:xfrm>
          <a:off x="5448300" y="4213860"/>
          <a:ext cx="4587240" cy="495300"/>
        </a:xfrm>
        <a:prstGeom prst="roundRect">
          <a:avLst/>
        </a:prstGeom>
        <a:solidFill>
          <a:schemeClr val="accent4">
            <a:lumMod val="75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If </a:t>
          </a:r>
          <a:r>
            <a:rPr lang="en-US" sz="1100" b="1"/>
            <a:t>Value of Cow Kept in Herd</a:t>
          </a:r>
          <a:r>
            <a:rPr lang="en-US" sz="1100" b="1" baseline="0"/>
            <a:t> </a:t>
          </a:r>
          <a:r>
            <a:rPr lang="en-US" sz="1100" baseline="0"/>
            <a:t>is greater than market value of cow, </a:t>
          </a:r>
        </a:p>
        <a:p>
          <a:pPr algn="l"/>
          <a:r>
            <a:rPr lang="en-US" sz="1100" baseline="0"/>
            <a:t>the cow is worth more to keep.</a:t>
          </a:r>
          <a:endParaRPr lang="en-US" sz="1100"/>
        </a:p>
      </xdr:txBody>
    </xdr:sp>
    <xdr:clientData/>
  </xdr:twoCellAnchor>
  <xdr:twoCellAnchor>
    <xdr:from>
      <xdr:col>8</xdr:col>
      <xdr:colOff>304800</xdr:colOff>
      <xdr:row>23</xdr:row>
      <xdr:rowOff>38100</xdr:rowOff>
    </xdr:from>
    <xdr:to>
      <xdr:col>16</xdr:col>
      <xdr:colOff>45720</xdr:colOff>
      <xdr:row>25</xdr:row>
      <xdr:rowOff>167640</xdr:rowOff>
    </xdr:to>
    <xdr:sp macro="" textlink="">
      <xdr:nvSpPr>
        <xdr:cNvPr id="4" name="Rounded Rectangle 3"/>
        <xdr:cNvSpPr/>
      </xdr:nvSpPr>
      <xdr:spPr>
        <a:xfrm>
          <a:off x="5455920" y="4724400"/>
          <a:ext cx="4564380" cy="502920"/>
        </a:xfrm>
        <a:prstGeom prst="roundRect">
          <a:avLst/>
        </a:prstGeom>
        <a:solidFill>
          <a:schemeClr val="accent4">
            <a:lumMod val="75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Accumulated Speculative</a:t>
          </a:r>
          <a:r>
            <a:rPr lang="en-US" sz="1100" b="1" baseline="0"/>
            <a:t> Profit </a:t>
          </a:r>
          <a:r>
            <a:rPr lang="en-US" sz="1100" baseline="0"/>
            <a:t>is the dollar amount you would realize if you retained ownership for sale in five years hence.</a:t>
          </a:r>
          <a:endParaRPr lang="en-US" sz="1100"/>
        </a:p>
      </xdr:txBody>
    </xdr:sp>
    <xdr:clientData/>
  </xdr:twoCellAnchor>
  <xdr:twoCellAnchor>
    <xdr:from>
      <xdr:col>9</xdr:col>
      <xdr:colOff>0</xdr:colOff>
      <xdr:row>26</xdr:row>
      <xdr:rowOff>15240</xdr:rowOff>
    </xdr:from>
    <xdr:to>
      <xdr:col>17</xdr:col>
      <xdr:colOff>0</xdr:colOff>
      <xdr:row>28</xdr:row>
      <xdr:rowOff>137160</xdr:rowOff>
    </xdr:to>
    <xdr:sp macro="" textlink="">
      <xdr:nvSpPr>
        <xdr:cNvPr id="5" name="Rounded Rectangle 4"/>
        <xdr:cNvSpPr/>
      </xdr:nvSpPr>
      <xdr:spPr>
        <a:xfrm>
          <a:off x="5478780" y="5257800"/>
          <a:ext cx="4556760" cy="487680"/>
        </a:xfrm>
        <a:prstGeom prst="roundRect">
          <a:avLst/>
        </a:prstGeom>
        <a:solidFill>
          <a:schemeClr val="accent4">
            <a:lumMod val="75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If Cow &amp;</a:t>
          </a:r>
          <a:r>
            <a:rPr lang="en-US" sz="1100" b="1" baseline="0"/>
            <a:t> Calf Sold Each Year </a:t>
          </a:r>
          <a:r>
            <a:rPr lang="en-US" sz="1100" b="0" baseline="0"/>
            <a:t>is what that cow is worth to the owner (salvage+calf+profits) if sold in the fall of that specific year.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8"/>
  <sheetViews>
    <sheetView showGridLines="0" showRowColHeaders="0" zoomScaleNormal="100" workbookViewId="0">
      <selection activeCell="C6" sqref="C6:M6"/>
    </sheetView>
  </sheetViews>
  <sheetFormatPr defaultRowHeight="15"/>
  <cols>
    <col min="1" max="1" width="4.7109375" customWidth="1"/>
    <col min="2" max="2" width="0.85546875" customWidth="1"/>
    <col min="3" max="3" width="35.7109375" customWidth="1"/>
    <col min="4" max="4" width="12.7109375" customWidth="1"/>
    <col min="5" max="6" width="10.7109375" customWidth="1"/>
    <col min="7" max="7" width="0.85546875" customWidth="1"/>
    <col min="9" max="9" width="0.85546875" customWidth="1"/>
    <col min="10" max="10" width="25.7109375" customWidth="1"/>
    <col min="11" max="11" width="8.7109375" customWidth="1"/>
    <col min="12" max="12" width="0.85546875" customWidth="1"/>
    <col min="13" max="13" width="8.7109375" customWidth="1"/>
    <col min="14" max="14" width="0.85546875" customWidth="1"/>
  </cols>
  <sheetData>
    <row r="1" spans="1:14" ht="10.1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45" customHeight="1">
      <c r="A2" s="13"/>
      <c r="B2" s="13"/>
      <c r="C2" s="87" t="s">
        <v>25</v>
      </c>
      <c r="D2" s="87"/>
      <c r="E2" s="87"/>
      <c r="F2" s="87"/>
      <c r="G2" s="87"/>
      <c r="H2" s="87"/>
      <c r="I2" s="87"/>
      <c r="J2" s="87"/>
      <c r="K2" s="13"/>
      <c r="L2" s="13"/>
      <c r="M2" s="13"/>
      <c r="N2" s="13"/>
    </row>
    <row r="3" spans="1:14" ht="15" customHeight="1">
      <c r="A3" s="13"/>
      <c r="B3" s="13"/>
      <c r="C3" s="13" t="s">
        <v>26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3"/>
      <c r="B4" s="13"/>
      <c r="C4" s="13" t="s">
        <v>34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0.1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60" customHeight="1">
      <c r="A6" s="13"/>
      <c r="B6" s="13"/>
      <c r="C6" s="95" t="s">
        <v>87</v>
      </c>
      <c r="D6" s="96"/>
      <c r="E6" s="96"/>
      <c r="F6" s="96"/>
      <c r="G6" s="96"/>
      <c r="H6" s="96"/>
      <c r="I6" s="96"/>
      <c r="J6" s="96"/>
      <c r="K6" s="96"/>
      <c r="L6" s="96"/>
      <c r="M6" s="97"/>
      <c r="N6" s="13"/>
    </row>
    <row r="7" spans="1:14" ht="10.15" customHeight="1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" customHeight="1">
      <c r="A8" s="13"/>
      <c r="B8" s="13"/>
      <c r="C8" s="13" t="s">
        <v>37</v>
      </c>
      <c r="D8" s="13"/>
      <c r="E8" s="13"/>
      <c r="F8" s="52">
        <v>1400</v>
      </c>
      <c r="G8" s="13"/>
      <c r="H8" s="13"/>
      <c r="I8" s="14"/>
      <c r="J8" s="88" t="s">
        <v>10</v>
      </c>
      <c r="K8" s="88"/>
      <c r="L8" s="88"/>
      <c r="M8" s="88"/>
      <c r="N8" s="15"/>
    </row>
    <row r="9" spans="1:14" ht="4.9000000000000004" customHeight="1">
      <c r="A9" s="13"/>
      <c r="B9" s="13"/>
      <c r="C9" s="13"/>
      <c r="D9" s="13"/>
      <c r="E9" s="13"/>
      <c r="F9" s="16"/>
      <c r="G9" s="13"/>
      <c r="H9" s="13"/>
      <c r="I9" s="17"/>
      <c r="J9" s="18"/>
      <c r="K9" s="18"/>
      <c r="L9" s="18"/>
      <c r="M9" s="18"/>
      <c r="N9" s="19"/>
    </row>
    <row r="10" spans="1:14" ht="15" customHeight="1" thickBot="1">
      <c r="A10" s="13"/>
      <c r="B10" s="13"/>
      <c r="C10" s="13" t="s">
        <v>38</v>
      </c>
      <c r="D10" s="13"/>
      <c r="E10" s="13"/>
      <c r="F10" s="12">
        <f>K12*M14</f>
        <v>0</v>
      </c>
      <c r="G10" s="13"/>
      <c r="H10" s="13"/>
      <c r="I10" s="20"/>
      <c r="J10" s="21"/>
      <c r="K10" s="22" t="s">
        <v>9</v>
      </c>
      <c r="L10" s="22"/>
      <c r="M10" s="23" t="s">
        <v>6</v>
      </c>
      <c r="N10" s="19"/>
    </row>
    <row r="11" spans="1:14" ht="4.9000000000000004" customHeight="1">
      <c r="A11" s="13"/>
      <c r="B11" s="13"/>
      <c r="C11" s="13"/>
      <c r="D11" s="13"/>
      <c r="E11" s="13"/>
      <c r="F11" s="24"/>
      <c r="G11" s="13"/>
      <c r="H11" s="13"/>
      <c r="I11" s="20"/>
      <c r="J11" s="25"/>
      <c r="K11" s="26"/>
      <c r="L11" s="26"/>
      <c r="M11" s="27"/>
      <c r="N11" s="19"/>
    </row>
    <row r="12" spans="1:14" ht="15" customHeight="1">
      <c r="A12" s="13"/>
      <c r="B12" s="13"/>
      <c r="C12" s="13" t="s">
        <v>1</v>
      </c>
      <c r="D12" s="13"/>
      <c r="E12" s="13"/>
      <c r="F12" s="52">
        <v>120</v>
      </c>
      <c r="G12" s="13"/>
      <c r="H12" s="13"/>
      <c r="I12" s="17"/>
      <c r="J12" s="25" t="s">
        <v>7</v>
      </c>
      <c r="K12" s="48">
        <v>0</v>
      </c>
      <c r="L12" s="25"/>
      <c r="M12" s="48">
        <v>600</v>
      </c>
      <c r="N12" s="19"/>
    </row>
    <row r="13" spans="1:14" ht="4.9000000000000004" customHeight="1">
      <c r="A13" s="13"/>
      <c r="B13" s="13"/>
      <c r="C13" s="13"/>
      <c r="D13" s="13"/>
      <c r="E13" s="13"/>
      <c r="F13" s="12"/>
      <c r="G13" s="13"/>
      <c r="H13" s="13"/>
      <c r="I13" s="17"/>
      <c r="J13" s="25"/>
      <c r="K13" s="28"/>
      <c r="L13" s="28"/>
      <c r="M13" s="29"/>
      <c r="N13" s="19"/>
    </row>
    <row r="14" spans="1:14" ht="15" customHeight="1">
      <c r="A14" s="13"/>
      <c r="B14" s="13"/>
      <c r="C14" s="13" t="s">
        <v>4</v>
      </c>
      <c r="D14" s="30"/>
      <c r="E14" s="30"/>
      <c r="F14" s="52">
        <v>510</v>
      </c>
      <c r="G14" s="13"/>
      <c r="H14" s="13"/>
      <c r="I14" s="17"/>
      <c r="J14" s="25" t="s">
        <v>8</v>
      </c>
      <c r="K14" s="49">
        <v>1.75</v>
      </c>
      <c r="L14" s="25"/>
      <c r="M14" s="49">
        <v>2</v>
      </c>
      <c r="N14" s="19"/>
    </row>
    <row r="15" spans="1:14" ht="4.9000000000000004" customHeight="1" thickBot="1">
      <c r="A15" s="13"/>
      <c r="B15" s="13"/>
      <c r="C15" s="30"/>
      <c r="D15" s="30"/>
      <c r="E15" s="30"/>
      <c r="F15" s="13"/>
      <c r="G15" s="13"/>
      <c r="H15" s="13"/>
      <c r="I15" s="31"/>
      <c r="J15" s="21"/>
      <c r="K15" s="32"/>
      <c r="L15" s="32"/>
      <c r="M15" s="33"/>
      <c r="N15" s="34"/>
    </row>
    <row r="16" spans="1:14" ht="15" customHeight="1">
      <c r="A16" s="13"/>
      <c r="B16" s="13"/>
      <c r="C16" s="13" t="s">
        <v>16</v>
      </c>
      <c r="D16" s="13"/>
      <c r="E16" s="13"/>
      <c r="F16" s="53">
        <v>0.7</v>
      </c>
      <c r="G16" s="13"/>
      <c r="H16" s="13"/>
      <c r="I16" s="13"/>
      <c r="J16" s="13"/>
      <c r="K16" s="13"/>
      <c r="L16" s="13"/>
      <c r="M16" s="13"/>
      <c r="N16" s="13"/>
    </row>
    <row r="17" spans="1:15" ht="4.9000000000000004" customHeight="1" thickBo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5" ht="15" customHeight="1">
      <c r="A18" s="13"/>
      <c r="B18" s="13"/>
      <c r="C18" s="13" t="s">
        <v>3</v>
      </c>
      <c r="D18" s="13"/>
      <c r="E18" s="13"/>
      <c r="F18" s="12">
        <f>IF(M20&gt;0,M20,((M22*M24*(M26/2000))+(M28*F12)+M30))</f>
        <v>450</v>
      </c>
      <c r="G18" s="13"/>
      <c r="H18" s="13"/>
      <c r="I18" s="14"/>
      <c r="J18" s="88" t="s">
        <v>5</v>
      </c>
      <c r="K18" s="88"/>
      <c r="L18" s="88"/>
      <c r="M18" s="88"/>
      <c r="N18" s="15"/>
    </row>
    <row r="19" spans="1:15" ht="4.9000000000000004" customHeight="1">
      <c r="A19" s="13"/>
      <c r="B19" s="13"/>
      <c r="C19" s="13"/>
      <c r="D19" s="13"/>
      <c r="E19" s="13"/>
      <c r="F19" s="13"/>
      <c r="G19" s="13"/>
      <c r="H19" s="13"/>
      <c r="I19" s="17"/>
      <c r="J19" s="18"/>
      <c r="K19" s="18"/>
      <c r="L19" s="18"/>
      <c r="M19" s="18"/>
      <c r="N19" s="19"/>
    </row>
    <row r="20" spans="1:15" ht="15" customHeight="1">
      <c r="A20" s="13"/>
      <c r="B20" s="13"/>
      <c r="C20" s="13" t="s">
        <v>0</v>
      </c>
      <c r="D20" s="30"/>
      <c r="E20" s="13"/>
      <c r="F20" s="54">
        <v>7.4999999999999997E-2</v>
      </c>
      <c r="G20" s="13"/>
      <c r="H20" s="13"/>
      <c r="I20" s="17"/>
      <c r="J20" s="35" t="s">
        <v>2</v>
      </c>
      <c r="K20" s="25"/>
      <c r="L20" s="25"/>
      <c r="M20" s="51">
        <v>0</v>
      </c>
      <c r="N20" s="19"/>
    </row>
    <row r="21" spans="1:15" ht="15" customHeight="1" thickBot="1">
      <c r="A21" s="13"/>
      <c r="B21" s="13"/>
      <c r="C21" s="13"/>
      <c r="D21" s="13"/>
      <c r="E21" s="13"/>
      <c r="F21" s="13"/>
      <c r="G21" s="13"/>
      <c r="H21" s="13"/>
      <c r="I21" s="17"/>
      <c r="J21" s="89" t="s">
        <v>11</v>
      </c>
      <c r="K21" s="89"/>
      <c r="L21" s="89"/>
      <c r="M21" s="89"/>
      <c r="N21" s="19"/>
    </row>
    <row r="22" spans="1:15" ht="15" customHeight="1">
      <c r="A22" s="13"/>
      <c r="B22" s="36"/>
      <c r="C22" s="37"/>
      <c r="D22" s="37"/>
      <c r="E22" s="37"/>
      <c r="F22" s="37"/>
      <c r="G22" s="38"/>
      <c r="H22" s="13"/>
      <c r="I22" s="17"/>
      <c r="J22" s="35" t="s">
        <v>15</v>
      </c>
      <c r="K22" s="25"/>
      <c r="L22" s="25"/>
      <c r="M22" s="50">
        <v>120</v>
      </c>
      <c r="N22" s="19"/>
    </row>
    <row r="23" spans="1:15" ht="4.9000000000000004" customHeight="1" thickBot="1">
      <c r="A23" s="13"/>
      <c r="B23" s="39"/>
      <c r="C23" s="40"/>
      <c r="D23" s="40"/>
      <c r="E23" s="40"/>
      <c r="F23" s="40"/>
      <c r="G23" s="41"/>
      <c r="H23" s="13"/>
      <c r="I23" s="17"/>
      <c r="J23" s="35"/>
      <c r="K23" s="25"/>
      <c r="L23" s="25"/>
      <c r="M23" s="25"/>
      <c r="N23" s="19"/>
    </row>
    <row r="24" spans="1:15" ht="15" customHeight="1">
      <c r="A24" s="13"/>
      <c r="B24" s="39"/>
      <c r="C24" s="90" t="s">
        <v>39</v>
      </c>
      <c r="D24" s="91">
        <f>AC58</f>
        <v>814.25</v>
      </c>
      <c r="E24" s="94" t="s">
        <v>36</v>
      </c>
      <c r="F24" s="94"/>
      <c r="G24" s="42"/>
      <c r="H24" s="13"/>
      <c r="I24" s="17"/>
      <c r="J24" s="25" t="s">
        <v>12</v>
      </c>
      <c r="K24" s="25"/>
      <c r="L24" s="25"/>
      <c r="M24" s="50">
        <v>25</v>
      </c>
      <c r="N24" s="19"/>
    </row>
    <row r="25" spans="1:15" ht="4.9000000000000004" customHeight="1">
      <c r="A25" s="13"/>
      <c r="B25" s="39"/>
      <c r="C25" s="90"/>
      <c r="D25" s="92"/>
      <c r="E25" s="94"/>
      <c r="F25" s="94"/>
      <c r="G25" s="42"/>
      <c r="H25" s="13"/>
      <c r="I25" s="17"/>
      <c r="J25" s="25"/>
      <c r="K25" s="25"/>
      <c r="L25" s="25"/>
      <c r="M25" s="43"/>
      <c r="N25" s="19"/>
    </row>
    <row r="26" spans="1:15" ht="15" customHeight="1" thickBot="1">
      <c r="A26" s="13"/>
      <c r="B26" s="39"/>
      <c r="C26" s="90"/>
      <c r="D26" s="93"/>
      <c r="E26" s="94"/>
      <c r="F26" s="94"/>
      <c r="G26" s="42"/>
      <c r="H26" s="13"/>
      <c r="I26" s="17"/>
      <c r="J26" s="25" t="s">
        <v>13</v>
      </c>
      <c r="K26" s="25"/>
      <c r="L26" s="25"/>
      <c r="M26" s="51">
        <v>300</v>
      </c>
      <c r="N26" s="19"/>
    </row>
    <row r="27" spans="1:15" ht="4.9000000000000004" customHeight="1">
      <c r="A27" s="13"/>
      <c r="B27" s="39"/>
      <c r="C27" s="86" t="s">
        <v>35</v>
      </c>
      <c r="D27" s="86"/>
      <c r="E27" s="86"/>
      <c r="F27" s="86"/>
      <c r="G27" s="42"/>
      <c r="H27" s="13"/>
      <c r="I27" s="17"/>
      <c r="J27" s="25"/>
      <c r="K27" s="25"/>
      <c r="L27" s="25"/>
      <c r="M27" s="25"/>
      <c r="N27" s="19"/>
    </row>
    <row r="28" spans="1:15" ht="15" customHeight="1">
      <c r="A28" s="13"/>
      <c r="B28" s="39"/>
      <c r="C28" s="86"/>
      <c r="D28" s="86"/>
      <c r="E28" s="86"/>
      <c r="F28" s="86"/>
      <c r="G28" s="42"/>
      <c r="H28" s="13"/>
      <c r="I28" s="17"/>
      <c r="J28" s="25" t="s">
        <v>27</v>
      </c>
      <c r="K28" s="25"/>
      <c r="L28" s="25"/>
      <c r="M28" s="51">
        <v>0</v>
      </c>
      <c r="N28" s="19"/>
    </row>
    <row r="29" spans="1:15" ht="4.9000000000000004" customHeight="1">
      <c r="A29" s="13"/>
      <c r="B29" s="39"/>
      <c r="C29" s="86"/>
      <c r="D29" s="86"/>
      <c r="E29" s="86"/>
      <c r="F29" s="86"/>
      <c r="G29" s="41"/>
      <c r="H29" s="44"/>
      <c r="I29" s="17"/>
      <c r="J29" s="25"/>
      <c r="K29" s="25"/>
      <c r="L29" s="25"/>
      <c r="M29" s="25"/>
      <c r="N29" s="19"/>
      <c r="O29" s="3"/>
    </row>
    <row r="30" spans="1:15" ht="15" customHeight="1">
      <c r="A30" s="13"/>
      <c r="B30" s="39"/>
      <c r="C30" s="86"/>
      <c r="D30" s="86"/>
      <c r="E30" s="86"/>
      <c r="F30" s="86"/>
      <c r="G30" s="41"/>
      <c r="H30" s="44"/>
      <c r="I30" s="17"/>
      <c r="J30" s="25" t="s">
        <v>14</v>
      </c>
      <c r="K30" s="25"/>
      <c r="L30" s="25"/>
      <c r="M30" s="51">
        <v>0</v>
      </c>
      <c r="N30" s="19"/>
      <c r="O30" s="3"/>
    </row>
    <row r="31" spans="1:15" ht="4.9000000000000004" customHeight="1" thickBot="1">
      <c r="A31" s="13"/>
      <c r="B31" s="45"/>
      <c r="C31" s="46"/>
      <c r="D31" s="46"/>
      <c r="E31" s="46"/>
      <c r="F31" s="46"/>
      <c r="G31" s="47"/>
      <c r="H31" s="13"/>
      <c r="I31" s="31"/>
      <c r="J31" s="21"/>
      <c r="K31" s="21"/>
      <c r="L31" s="21"/>
      <c r="M31" s="21"/>
      <c r="N31" s="34"/>
    </row>
    <row r="32" spans="1:15" ht="1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52" spans="27:30">
      <c r="AA52" t="s">
        <v>17</v>
      </c>
      <c r="AB52" s="2"/>
      <c r="AC52" s="2">
        <f>F8+F10</f>
        <v>1400</v>
      </c>
      <c r="AD52" t="s">
        <v>24</v>
      </c>
    </row>
    <row r="53" spans="27:30">
      <c r="AA53" t="s">
        <v>18</v>
      </c>
      <c r="AB53" s="2"/>
      <c r="AC53" s="2">
        <f>AB54+AB55+AB56</f>
        <v>614.25</v>
      </c>
      <c r="AD53" t="s">
        <v>29</v>
      </c>
    </row>
    <row r="54" spans="27:30">
      <c r="AA54" s="1" t="s">
        <v>19</v>
      </c>
      <c r="AB54" s="2">
        <f>F14*(1-F16)</f>
        <v>153.00000000000003</v>
      </c>
      <c r="AC54" s="2"/>
      <c r="AD54" t="s">
        <v>33</v>
      </c>
    </row>
    <row r="55" spans="27:30">
      <c r="AA55" s="1" t="s">
        <v>20</v>
      </c>
      <c r="AB55" s="2">
        <f>F18</f>
        <v>450</v>
      </c>
      <c r="AC55" s="2"/>
      <c r="AD55" t="s">
        <v>28</v>
      </c>
    </row>
    <row r="56" spans="27:30">
      <c r="AA56" s="1" t="s">
        <v>21</v>
      </c>
      <c r="AB56" s="2">
        <f>AB55*(F20/360)*F12</f>
        <v>11.25</v>
      </c>
      <c r="AC56" s="2"/>
      <c r="AD56" t="s">
        <v>30</v>
      </c>
    </row>
    <row r="57" spans="27:30">
      <c r="AA57" s="1" t="s">
        <v>22</v>
      </c>
      <c r="AB57" s="2"/>
      <c r="AC57" s="2">
        <f>M12*M14</f>
        <v>1200</v>
      </c>
      <c r="AD57" t="s">
        <v>31</v>
      </c>
    </row>
    <row r="58" spans="27:30">
      <c r="AA58" s="1" t="s">
        <v>23</v>
      </c>
      <c r="AB58" s="2"/>
      <c r="AC58" s="2">
        <f>(AC52+AC53)-AC57</f>
        <v>814.25</v>
      </c>
      <c r="AD58" t="s">
        <v>32</v>
      </c>
    </row>
  </sheetData>
  <sheetProtection password="CA5F" sheet="1" objects="1" scenarios="1"/>
  <mergeCells count="9">
    <mergeCell ref="C27:F30"/>
    <mergeCell ref="C2:J2"/>
    <mergeCell ref="J8:M8"/>
    <mergeCell ref="J18:M18"/>
    <mergeCell ref="J21:M21"/>
    <mergeCell ref="C24:C26"/>
    <mergeCell ref="D24:D26"/>
    <mergeCell ref="E24:F26"/>
    <mergeCell ref="C6:M6"/>
  </mergeCells>
  <pageMargins left="0.7" right="0.7" top="0.75" bottom="0.75" header="0.3" footer="0.3"/>
  <pageSetup scale="96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9"/>
  <sheetViews>
    <sheetView showGridLines="0" showRowColHeaders="0" tabSelected="1" zoomScaleNormal="100" workbookViewId="0">
      <selection activeCell="C5" sqref="C5:Q5"/>
    </sheetView>
  </sheetViews>
  <sheetFormatPr defaultRowHeight="15"/>
  <cols>
    <col min="1" max="1" width="4.7109375" customWidth="1"/>
    <col min="2" max="2" width="23.7109375" customWidth="1"/>
    <col min="3" max="8" width="7.7109375" customWidth="1"/>
    <col min="9" max="9" width="4.7109375" customWidth="1"/>
    <col min="10" max="10" width="0.85546875" customWidth="1"/>
    <col min="11" max="11" width="25.7109375" customWidth="1"/>
    <col min="12" max="16" width="7.7109375" customWidth="1"/>
    <col min="17" max="17" width="0.85546875" customWidth="1"/>
    <col min="28" max="28" width="35.7109375" customWidth="1"/>
  </cols>
  <sheetData>
    <row r="1" spans="1:17" ht="22.15" customHeight="1">
      <c r="A1" s="13"/>
      <c r="B1" s="13"/>
      <c r="C1" s="55" t="s">
        <v>85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>
      <c r="A2" s="13"/>
      <c r="B2" s="13"/>
      <c r="C2" s="56" t="s">
        <v>67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>
      <c r="A3" s="13"/>
      <c r="B3" s="13"/>
      <c r="C3" s="56" t="s">
        <v>84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0.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45" customHeight="1">
      <c r="A5" s="13"/>
      <c r="B5" s="13"/>
      <c r="C5" s="99" t="s">
        <v>68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</row>
    <row r="6" spans="1:17" ht="10.15" customHeight="1" thickBot="1">
      <c r="A6" s="13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13"/>
    </row>
    <row r="7" spans="1:17" ht="15" customHeight="1">
      <c r="A7" s="13"/>
      <c r="B7" s="58" t="s">
        <v>40</v>
      </c>
      <c r="C7" s="81">
        <v>2012</v>
      </c>
      <c r="D7" s="13"/>
      <c r="E7" s="59" t="s">
        <v>81</v>
      </c>
      <c r="F7" s="13"/>
      <c r="G7" s="13"/>
      <c r="H7" s="13"/>
      <c r="I7" s="13"/>
      <c r="J7" s="60"/>
      <c r="K7" s="98" t="s">
        <v>74</v>
      </c>
      <c r="L7" s="98"/>
      <c r="M7" s="98"/>
      <c r="N7" s="98"/>
      <c r="O7" s="98"/>
      <c r="P7" s="98"/>
      <c r="Q7" s="61"/>
    </row>
    <row r="8" spans="1:17" ht="15" customHeight="1" thickBot="1">
      <c r="A8" s="13"/>
      <c r="B8" s="13"/>
      <c r="C8" s="13"/>
      <c r="D8" s="13"/>
      <c r="E8" s="62" t="s">
        <v>80</v>
      </c>
      <c r="F8" s="13"/>
      <c r="G8" s="13"/>
      <c r="H8" s="82">
        <v>650</v>
      </c>
      <c r="I8" s="13"/>
      <c r="J8" s="63"/>
      <c r="K8" s="64"/>
      <c r="L8" s="65">
        <f>$C$7</f>
        <v>2012</v>
      </c>
      <c r="M8" s="65">
        <f>L8+1</f>
        <v>2013</v>
      </c>
      <c r="N8" s="65">
        <f>M8+1</f>
        <v>2014</v>
      </c>
      <c r="O8" s="65">
        <f>N8+1</f>
        <v>2015</v>
      </c>
      <c r="P8" s="65">
        <f>O8+1</f>
        <v>2016</v>
      </c>
      <c r="Q8" s="66"/>
    </row>
    <row r="9" spans="1:17" ht="15" customHeight="1">
      <c r="A9" s="13"/>
      <c r="B9" s="58" t="s">
        <v>86</v>
      </c>
      <c r="C9" s="82">
        <v>500</v>
      </c>
      <c r="D9" s="13"/>
      <c r="E9" s="62" t="s">
        <v>77</v>
      </c>
      <c r="F9" s="13"/>
      <c r="G9" s="13"/>
      <c r="H9" s="13"/>
      <c r="I9" s="13"/>
      <c r="J9" s="63"/>
      <c r="K9" s="67" t="s">
        <v>59</v>
      </c>
      <c r="L9" s="68">
        <f>AC63</f>
        <v>704.56500000000005</v>
      </c>
      <c r="M9" s="68">
        <f>AD63</f>
        <v>757.77750000000003</v>
      </c>
      <c r="N9" s="68">
        <f>AE63</f>
        <v>830.34</v>
      </c>
      <c r="O9" s="68">
        <f>AF63</f>
        <v>733.59</v>
      </c>
      <c r="P9" s="68">
        <f>AG63</f>
        <v>757.77750000000003</v>
      </c>
      <c r="Q9" s="66"/>
    </row>
    <row r="10" spans="1:17" ht="15" customHeight="1">
      <c r="A10" s="13"/>
      <c r="B10" s="58" t="s">
        <v>41</v>
      </c>
      <c r="C10" s="83">
        <v>0.95</v>
      </c>
      <c r="D10" s="13"/>
      <c r="E10" s="62" t="s">
        <v>80</v>
      </c>
      <c r="F10" s="13"/>
      <c r="G10" s="13"/>
      <c r="H10" s="82">
        <v>300</v>
      </c>
      <c r="I10" s="13"/>
      <c r="J10" s="63"/>
      <c r="K10" s="67" t="s">
        <v>60</v>
      </c>
      <c r="L10" s="67"/>
      <c r="M10" s="67"/>
      <c r="N10" s="67"/>
      <c r="O10" s="67"/>
      <c r="P10" s="67"/>
      <c r="Q10" s="66"/>
    </row>
    <row r="11" spans="1:17" ht="15" customHeight="1">
      <c r="A11" s="13"/>
      <c r="B11" s="58" t="s">
        <v>42</v>
      </c>
      <c r="C11" s="83">
        <v>0.95</v>
      </c>
      <c r="D11" s="13"/>
      <c r="E11" s="59" t="s">
        <v>78</v>
      </c>
      <c r="F11" s="13"/>
      <c r="G11" s="13"/>
      <c r="H11" s="58"/>
      <c r="I11" s="13"/>
      <c r="J11" s="63"/>
      <c r="K11" s="69" t="s">
        <v>61</v>
      </c>
      <c r="L11" s="68">
        <f>AC57</f>
        <v>300</v>
      </c>
      <c r="M11" s="68">
        <f>L11*(1+$H$12)</f>
        <v>309</v>
      </c>
      <c r="N11" s="68">
        <f>M11*(1+$H$12)</f>
        <v>318.27</v>
      </c>
      <c r="O11" s="68">
        <f>N11*(1+$H$12)</f>
        <v>327.81810000000002</v>
      </c>
      <c r="P11" s="68">
        <f>O11*(1+$H$12)</f>
        <v>337.65264300000001</v>
      </c>
      <c r="Q11" s="66"/>
    </row>
    <row r="12" spans="1:17" ht="15" customHeight="1">
      <c r="A12" s="13"/>
      <c r="B12" s="58" t="s">
        <v>69</v>
      </c>
      <c r="C12" s="13"/>
      <c r="D12" s="13"/>
      <c r="E12" s="59" t="s">
        <v>79</v>
      </c>
      <c r="F12" s="13"/>
      <c r="G12" s="13"/>
      <c r="H12" s="83">
        <v>0.03</v>
      </c>
      <c r="I12" s="13"/>
      <c r="J12" s="63"/>
      <c r="K12" s="70" t="s">
        <v>56</v>
      </c>
      <c r="L12" s="71">
        <f>AC64</f>
        <v>450</v>
      </c>
      <c r="M12" s="71">
        <f>AD64</f>
        <v>1050</v>
      </c>
      <c r="N12" s="71">
        <f>AE64</f>
        <v>337.5</v>
      </c>
      <c r="O12" s="71">
        <f>AF64</f>
        <v>337.5</v>
      </c>
      <c r="P12" s="71">
        <f>AG64</f>
        <v>337.5</v>
      </c>
      <c r="Q12" s="66"/>
    </row>
    <row r="13" spans="1:17" ht="15" customHeight="1">
      <c r="A13" s="13"/>
      <c r="B13" s="72" t="s">
        <v>66</v>
      </c>
      <c r="C13" s="82">
        <v>560</v>
      </c>
      <c r="D13" s="13"/>
      <c r="E13" s="13"/>
      <c r="F13" s="13"/>
      <c r="G13" s="13"/>
      <c r="H13" s="13"/>
      <c r="I13" s="13"/>
      <c r="J13" s="63"/>
      <c r="K13" s="67" t="s">
        <v>57</v>
      </c>
      <c r="L13" s="68">
        <f>L9-(L11+L12)</f>
        <v>-45.434999999999945</v>
      </c>
      <c r="M13" s="68">
        <f>M9-M11-M12</f>
        <v>-601.22249999999997</v>
      </c>
      <c r="N13" s="68">
        <f>N9-N11-N12</f>
        <v>174.57000000000005</v>
      </c>
      <c r="O13" s="68">
        <f>O9-O11-O12</f>
        <v>68.271900000000016</v>
      </c>
      <c r="P13" s="68">
        <f>P9-P11-P12</f>
        <v>82.62485700000002</v>
      </c>
      <c r="Q13" s="66"/>
    </row>
    <row r="14" spans="1:17" ht="15" customHeight="1">
      <c r="A14" s="13"/>
      <c r="B14" s="72" t="s">
        <v>70</v>
      </c>
      <c r="C14" s="82">
        <v>515</v>
      </c>
      <c r="D14" s="13"/>
      <c r="E14" s="13"/>
      <c r="F14" s="13"/>
      <c r="G14" s="13"/>
      <c r="H14" s="13"/>
      <c r="I14" s="13"/>
      <c r="J14" s="63"/>
      <c r="K14" s="73" t="s">
        <v>58</v>
      </c>
      <c r="L14" s="71">
        <f>L13</f>
        <v>-45.434999999999945</v>
      </c>
      <c r="M14" s="71">
        <f>L14+M13</f>
        <v>-646.65749999999991</v>
      </c>
      <c r="N14" s="71">
        <f t="shared" ref="N14:P14" si="0">M14+N13</f>
        <v>-472.08749999999986</v>
      </c>
      <c r="O14" s="71">
        <f t="shared" si="0"/>
        <v>-403.81559999999985</v>
      </c>
      <c r="P14" s="71">
        <f t="shared" si="0"/>
        <v>-321.19074299999983</v>
      </c>
      <c r="Q14" s="66"/>
    </row>
    <row r="15" spans="1:17" ht="15" customHeight="1">
      <c r="A15" s="13"/>
      <c r="B15" s="13"/>
      <c r="C15" s="13"/>
      <c r="D15" s="13"/>
      <c r="E15" s="13"/>
      <c r="F15" s="13"/>
      <c r="G15" s="13"/>
      <c r="H15" s="13"/>
      <c r="I15" s="13"/>
      <c r="J15" s="63"/>
      <c r="K15" s="67" t="s">
        <v>75</v>
      </c>
      <c r="L15" s="68">
        <f>D19</f>
        <v>1100</v>
      </c>
      <c r="M15" s="68">
        <f>E19</f>
        <v>900</v>
      </c>
      <c r="N15" s="68">
        <f>F19</f>
        <v>1500</v>
      </c>
      <c r="O15" s="68">
        <f>G19</f>
        <v>1800</v>
      </c>
      <c r="P15" s="68">
        <f>H19</f>
        <v>2000</v>
      </c>
      <c r="Q15" s="66"/>
    </row>
    <row r="16" spans="1:17" ht="15" customHeight="1">
      <c r="A16" s="13"/>
      <c r="B16" s="74" t="s">
        <v>73</v>
      </c>
      <c r="C16" s="13"/>
      <c r="D16" s="75">
        <f>C7</f>
        <v>2012</v>
      </c>
      <c r="E16" s="75">
        <f>C7+1</f>
        <v>2013</v>
      </c>
      <c r="F16" s="75">
        <f>E16+1</f>
        <v>2014</v>
      </c>
      <c r="G16" s="75">
        <f>F16+1</f>
        <v>2015</v>
      </c>
      <c r="H16" s="75">
        <f>G16+1</f>
        <v>2016</v>
      </c>
      <c r="I16" s="13"/>
      <c r="J16" s="63"/>
      <c r="K16" s="67" t="s">
        <v>76</v>
      </c>
      <c r="L16" s="68">
        <f>L15+L13+M13+N13+O13+P13</f>
        <v>778.80925700000012</v>
      </c>
      <c r="M16" s="68">
        <f>M15+M13+N13+O13+P13</f>
        <v>624.24425700000006</v>
      </c>
      <c r="N16" s="68">
        <f>+N15+N13+O13+P13</f>
        <v>1825.4667570000001</v>
      </c>
      <c r="O16" s="68">
        <f>O15+O13+P13</f>
        <v>1950.896757</v>
      </c>
      <c r="P16" s="68">
        <f>P15+P13</f>
        <v>2082.6248569999998</v>
      </c>
      <c r="Q16" s="66"/>
    </row>
    <row r="17" spans="1:17" ht="15" customHeight="1">
      <c r="A17" s="13"/>
      <c r="B17" s="76" t="s">
        <v>44</v>
      </c>
      <c r="C17" s="13"/>
      <c r="D17" s="84">
        <v>1.49</v>
      </c>
      <c r="E17" s="84">
        <v>1.6</v>
      </c>
      <c r="F17" s="84">
        <v>1.75</v>
      </c>
      <c r="G17" s="84">
        <v>1.55</v>
      </c>
      <c r="H17" s="84">
        <v>1.6</v>
      </c>
      <c r="I17" s="13"/>
      <c r="J17" s="63"/>
      <c r="K17" s="67" t="s">
        <v>64</v>
      </c>
      <c r="L17" s="68">
        <f>L16-L15</f>
        <v>-321.19074299999988</v>
      </c>
      <c r="M17" s="68">
        <f t="shared" ref="M17:P17" si="1">M16-M15</f>
        <v>-275.75574299999994</v>
      </c>
      <c r="N17" s="68">
        <f t="shared" si="1"/>
        <v>325.46675700000014</v>
      </c>
      <c r="O17" s="68">
        <f t="shared" si="1"/>
        <v>150.89675699999998</v>
      </c>
      <c r="P17" s="68">
        <f t="shared" si="1"/>
        <v>82.624856999999793</v>
      </c>
      <c r="Q17" s="66"/>
    </row>
    <row r="18" spans="1:17" ht="15" customHeight="1">
      <c r="A18" s="13"/>
      <c r="B18" s="76" t="s">
        <v>43</v>
      </c>
      <c r="C18" s="13"/>
      <c r="D18" s="82">
        <v>300</v>
      </c>
      <c r="E18" s="82">
        <v>350</v>
      </c>
      <c r="F18" s="82">
        <v>225</v>
      </c>
      <c r="G18" s="82">
        <v>225</v>
      </c>
      <c r="H18" s="82">
        <v>225</v>
      </c>
      <c r="I18" s="13"/>
      <c r="J18" s="63"/>
      <c r="K18" s="67" t="s">
        <v>65</v>
      </c>
      <c r="L18" s="68">
        <f>L17</f>
        <v>-321.19074299999988</v>
      </c>
      <c r="M18" s="68">
        <f>L18+M17</f>
        <v>-596.94648599999982</v>
      </c>
      <c r="N18" s="68">
        <f>M18+N17</f>
        <v>-271.47972899999968</v>
      </c>
      <c r="O18" s="68">
        <f t="shared" ref="O18:P18" si="2">N18+O17</f>
        <v>-120.5829719999997</v>
      </c>
      <c r="P18" s="68">
        <f t="shared" si="2"/>
        <v>-37.958114999999907</v>
      </c>
      <c r="Q18" s="66"/>
    </row>
    <row r="19" spans="1:17" ht="15" customHeight="1">
      <c r="A19" s="13"/>
      <c r="B19" s="76" t="s">
        <v>62</v>
      </c>
      <c r="C19" s="13"/>
      <c r="D19" s="82">
        <v>1100</v>
      </c>
      <c r="E19" s="82">
        <v>900</v>
      </c>
      <c r="F19" s="82">
        <v>1500</v>
      </c>
      <c r="G19" s="82">
        <v>1800</v>
      </c>
      <c r="H19" s="82">
        <v>2000</v>
      </c>
      <c r="I19" s="13"/>
      <c r="J19" s="63"/>
      <c r="K19" s="67" t="s">
        <v>83</v>
      </c>
      <c r="L19" s="68">
        <f>L15+L13</f>
        <v>1054.5650000000001</v>
      </c>
      <c r="M19" s="68">
        <f>M15+M14</f>
        <v>253.34250000000009</v>
      </c>
      <c r="N19" s="68">
        <f>N15+N14</f>
        <v>1027.9125000000001</v>
      </c>
      <c r="O19" s="68">
        <f>O15+O14</f>
        <v>1396.1844000000001</v>
      </c>
      <c r="P19" s="68">
        <f>P15+P14</f>
        <v>1678.8092570000001</v>
      </c>
      <c r="Q19" s="66"/>
    </row>
    <row r="20" spans="1:17" ht="15" customHeight="1" thickBot="1">
      <c r="A20" s="13"/>
      <c r="B20" s="74" t="s">
        <v>71</v>
      </c>
      <c r="C20" s="13"/>
      <c r="D20" s="13"/>
      <c r="E20" s="13"/>
      <c r="F20" s="13"/>
      <c r="G20" s="13"/>
      <c r="H20" s="13"/>
      <c r="I20" s="13"/>
      <c r="J20" s="77"/>
      <c r="K20" s="78"/>
      <c r="L20" s="78"/>
      <c r="M20" s="78"/>
      <c r="N20" s="78"/>
      <c r="O20" s="78"/>
      <c r="P20" s="78"/>
      <c r="Q20" s="79"/>
    </row>
    <row r="21" spans="1:17" ht="15" customHeight="1">
      <c r="A21" s="13"/>
      <c r="B21" s="76" t="s">
        <v>72</v>
      </c>
      <c r="C21" s="13"/>
      <c r="D21" s="82">
        <v>120</v>
      </c>
      <c r="E21" s="82">
        <v>240</v>
      </c>
      <c r="F21" s="82">
        <v>120</v>
      </c>
      <c r="G21" s="82">
        <v>120</v>
      </c>
      <c r="H21" s="82">
        <v>120</v>
      </c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15" customHeight="1">
      <c r="A22" s="13"/>
      <c r="B22" s="76" t="s">
        <v>63</v>
      </c>
      <c r="C22" s="58"/>
      <c r="D22" s="85">
        <v>25</v>
      </c>
      <c r="E22" s="85">
        <v>25</v>
      </c>
      <c r="F22" s="85">
        <v>25</v>
      </c>
      <c r="G22" s="85">
        <v>25</v>
      </c>
      <c r="H22" s="85">
        <v>25</v>
      </c>
      <c r="I22" s="13"/>
      <c r="J22" s="13"/>
      <c r="K22" s="80"/>
      <c r="L22" s="13"/>
      <c r="M22" s="13"/>
      <c r="N22" s="13"/>
      <c r="O22" s="13"/>
      <c r="P22" s="13"/>
      <c r="Q22" s="13"/>
    </row>
    <row r="23" spans="1:17" ht="15" customHeight="1">
      <c r="A23" s="13"/>
      <c r="B23" s="13"/>
      <c r="C23" s="13"/>
      <c r="D23" s="58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5" customHeight="1">
      <c r="A24" s="13"/>
      <c r="B24" s="13"/>
      <c r="C24" s="13"/>
      <c r="D24" s="58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>
      <c r="A25" s="13"/>
      <c r="B25" s="13"/>
      <c r="C25" s="7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>
      <c r="A26" s="13"/>
      <c r="B26" s="13"/>
      <c r="C26" s="7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>
      <c r="A27" s="13"/>
      <c r="B27" s="13"/>
      <c r="C27" s="7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>
      <c r="A28" s="13"/>
      <c r="B28" s="13"/>
      <c r="C28" s="7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>
      <c r="A29" s="13"/>
      <c r="B29" s="13"/>
      <c r="C29" s="7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>
      <c r="C30" s="11"/>
    </row>
    <row r="31" spans="1:17">
      <c r="C31" s="11"/>
    </row>
    <row r="34" spans="2:8">
      <c r="B34" s="10"/>
      <c r="C34" s="10"/>
      <c r="D34" s="10"/>
      <c r="E34" s="10"/>
      <c r="F34" s="10"/>
      <c r="G34" s="10"/>
      <c r="H34" s="4"/>
    </row>
    <row r="35" spans="2:8">
      <c r="E35" s="4"/>
      <c r="F35" s="4"/>
      <c r="G35" s="4"/>
      <c r="H35" s="4"/>
    </row>
    <row r="36" spans="2:8">
      <c r="E36" s="4"/>
      <c r="F36" s="4"/>
      <c r="G36" s="4"/>
      <c r="H36" s="4"/>
    </row>
    <row r="37" spans="2:8">
      <c r="E37" s="4"/>
      <c r="F37" s="4"/>
      <c r="G37" s="4"/>
      <c r="H37" s="4"/>
    </row>
    <row r="38" spans="2:8">
      <c r="E38" s="4"/>
      <c r="F38" s="4"/>
      <c r="G38" s="4"/>
      <c r="H38" s="4"/>
    </row>
    <row r="39" spans="2:8">
      <c r="E39" s="4"/>
      <c r="F39" s="4"/>
      <c r="G39" s="4"/>
      <c r="H39" s="4"/>
    </row>
    <row r="40" spans="2:8">
      <c r="E40" s="4"/>
      <c r="F40" s="4"/>
      <c r="G40" s="4"/>
      <c r="H40" s="4"/>
    </row>
    <row r="41" spans="2:8">
      <c r="E41" s="4"/>
      <c r="F41" s="4"/>
      <c r="G41" s="4"/>
      <c r="H41" s="4"/>
    </row>
    <row r="42" spans="2:8">
      <c r="E42" s="4"/>
      <c r="F42" s="4"/>
      <c r="G42" s="4"/>
      <c r="H42" s="4"/>
    </row>
    <row r="43" spans="2:8">
      <c r="E43" s="4"/>
      <c r="F43" s="4"/>
      <c r="G43" s="4"/>
      <c r="H43" s="4"/>
    </row>
    <row r="44" spans="2:8">
      <c r="E44" s="4"/>
      <c r="F44" s="4"/>
      <c r="G44" s="4"/>
      <c r="H44" s="4"/>
    </row>
    <row r="45" spans="2:8">
      <c r="E45" s="4"/>
      <c r="F45" s="4"/>
      <c r="G45" s="4"/>
      <c r="H45" s="4"/>
    </row>
    <row r="46" spans="2:8">
      <c r="E46" s="4"/>
      <c r="F46" s="4"/>
      <c r="G46" s="4"/>
      <c r="H46" s="4"/>
    </row>
    <row r="56" spans="28:33">
      <c r="AB56" t="s">
        <v>45</v>
      </c>
      <c r="AC56" s="2">
        <f>ROUNDDOWN((($C$9*$C$10*$C$11)*0.5),0)</f>
        <v>225</v>
      </c>
      <c r="AD56" t="s">
        <v>46</v>
      </c>
    </row>
    <row r="57" spans="28:33">
      <c r="AB57" t="s">
        <v>48</v>
      </c>
      <c r="AC57" s="2">
        <f>H10</f>
        <v>300</v>
      </c>
    </row>
    <row r="58" spans="28:33">
      <c r="AC58" s="2"/>
    </row>
    <row r="59" spans="28:33">
      <c r="AC59" s="5">
        <f>$C$7</f>
        <v>2012</v>
      </c>
      <c r="AD59" s="5">
        <f>AC59+1</f>
        <v>2013</v>
      </c>
      <c r="AE59" s="5">
        <f>AD59+1</f>
        <v>2014</v>
      </c>
      <c r="AF59" s="5">
        <f>AE59+1</f>
        <v>2015</v>
      </c>
      <c r="AG59" s="5">
        <f>AF59+1</f>
        <v>2016</v>
      </c>
    </row>
    <row r="60" spans="28:33">
      <c r="AB60" t="s">
        <v>47</v>
      </c>
      <c r="AC60" s="9">
        <f>(D21*D22)/2000</f>
        <v>1.5</v>
      </c>
      <c r="AD60" s="9">
        <f>(E21*E22)/2000</f>
        <v>3</v>
      </c>
      <c r="AE60" s="9">
        <f>(F21*F22)/2000</f>
        <v>1.5</v>
      </c>
      <c r="AF60" s="9">
        <f>(G21*G22)/2000</f>
        <v>1.5</v>
      </c>
      <c r="AG60" s="9">
        <f>(H21*H22)/2000</f>
        <v>1.5</v>
      </c>
    </row>
    <row r="62" spans="28:33">
      <c r="AB62" t="s">
        <v>50</v>
      </c>
      <c r="AC62" s="2">
        <f>(AC56*C13*D17)+(AC56*C14*(D17-0.07))</f>
        <v>352282.5</v>
      </c>
      <c r="AD62" s="2">
        <f>(AC56*C13*E17)+(AC56*C14*(E17-0.07))</f>
        <v>378888.75</v>
      </c>
      <c r="AE62" s="2">
        <f>(AC56*C13*F17)+(AC56*C14*(F17-0.07))</f>
        <v>415170</v>
      </c>
      <c r="AF62" s="2">
        <f>(AC56*C13*G17)+(AC56*C14*(G17-0.07))</f>
        <v>366795</v>
      </c>
      <c r="AG62" s="2">
        <f>(AC56*C13*H17)+(AC56*C14*(H17-0.07))</f>
        <v>378888.75</v>
      </c>
    </row>
    <row r="63" spans="28:33">
      <c r="AB63" t="s">
        <v>51</v>
      </c>
      <c r="AC63" s="2">
        <f>AC62/$C$9</f>
        <v>704.56500000000005</v>
      </c>
      <c r="AD63" s="2">
        <f>AD62/$C$9</f>
        <v>757.77750000000003</v>
      </c>
      <c r="AE63" s="2">
        <f>AE62/$C$9</f>
        <v>830.34</v>
      </c>
      <c r="AF63" s="2">
        <f>AF62/$C$9</f>
        <v>733.59</v>
      </c>
      <c r="AG63" s="2">
        <f>AG62/$C$9</f>
        <v>757.77750000000003</v>
      </c>
    </row>
    <row r="64" spans="28:33">
      <c r="AB64" t="s">
        <v>55</v>
      </c>
      <c r="AC64" s="2">
        <f>AC60*D18</f>
        <v>450</v>
      </c>
      <c r="AD64" s="2">
        <f>AD60*E18</f>
        <v>1050</v>
      </c>
      <c r="AE64" s="2">
        <f>AE60*F18</f>
        <v>337.5</v>
      </c>
      <c r="AF64" s="2">
        <f>AF60*G18</f>
        <v>337.5</v>
      </c>
      <c r="AG64" s="2">
        <f>AG60*H18</f>
        <v>337.5</v>
      </c>
    </row>
    <row r="65" spans="28:33">
      <c r="AB65" t="s">
        <v>82</v>
      </c>
      <c r="AC65" s="2">
        <f>AC57</f>
        <v>300</v>
      </c>
      <c r="AD65" s="2">
        <f>AC65*(1+$H$12)</f>
        <v>309</v>
      </c>
      <c r="AE65" s="2">
        <f>AD65*(1+$H$12)</f>
        <v>318.27</v>
      </c>
      <c r="AF65" s="2">
        <f>AE65*(1+$H$12)</f>
        <v>327.81810000000002</v>
      </c>
      <c r="AG65" s="2">
        <f>AF65*(1+$H$12)</f>
        <v>337.65264300000001</v>
      </c>
    </row>
    <row r="66" spans="28:33">
      <c r="AB66" t="s">
        <v>49</v>
      </c>
      <c r="AC66" s="2">
        <f>AC64+AC65</f>
        <v>750</v>
      </c>
      <c r="AD66" s="2">
        <f t="shared" ref="AD66:AG66" si="3">AD64+AD65</f>
        <v>1359</v>
      </c>
      <c r="AE66" s="2">
        <f t="shared" si="3"/>
        <v>655.77</v>
      </c>
      <c r="AF66" s="2">
        <f t="shared" si="3"/>
        <v>665.31809999999996</v>
      </c>
      <c r="AG66" s="2">
        <f t="shared" si="3"/>
        <v>675.15264300000001</v>
      </c>
    </row>
    <row r="67" spans="28:33" ht="15.75" thickBot="1">
      <c r="AB67" s="6" t="s">
        <v>52</v>
      </c>
      <c r="AC67" s="7">
        <f>AC66*$C$9</f>
        <v>375000</v>
      </c>
      <c r="AD67" s="7">
        <f>AD66*$C$9</f>
        <v>679500</v>
      </c>
      <c r="AE67" s="7">
        <f>AE66*$C$9</f>
        <v>327885</v>
      </c>
      <c r="AF67" s="7">
        <f>AF66*$C$9</f>
        <v>332659.05</v>
      </c>
      <c r="AG67" s="7">
        <f>AG66*$C$9</f>
        <v>337576.32150000002</v>
      </c>
    </row>
    <row r="68" spans="28:33" ht="15.75" thickTop="1">
      <c r="AB68" s="8" t="s">
        <v>53</v>
      </c>
      <c r="AC68" s="2">
        <f>AC62-AC67</f>
        <v>-22717.5</v>
      </c>
      <c r="AD68" s="2">
        <f t="shared" ref="AD68:AG68" si="4">AD62-AD67</f>
        <v>-300611.25</v>
      </c>
      <c r="AE68" s="2">
        <f t="shared" si="4"/>
        <v>87285</v>
      </c>
      <c r="AF68" s="2">
        <f t="shared" si="4"/>
        <v>34135.950000000012</v>
      </c>
      <c r="AG68" s="2">
        <f t="shared" si="4"/>
        <v>41312.42849999998</v>
      </c>
    </row>
    <row r="69" spans="28:33">
      <c r="AB69" s="8" t="s">
        <v>54</v>
      </c>
      <c r="AC69" s="2">
        <f>AC63-AC66</f>
        <v>-45.434999999999945</v>
      </c>
      <c r="AD69" s="2">
        <f t="shared" ref="AD69:AG69" si="5">AD63-AD66</f>
        <v>-601.22249999999997</v>
      </c>
      <c r="AE69" s="2">
        <f t="shared" si="5"/>
        <v>174.57000000000005</v>
      </c>
      <c r="AF69" s="2">
        <f t="shared" si="5"/>
        <v>68.271900000000073</v>
      </c>
      <c r="AG69" s="2">
        <f t="shared" si="5"/>
        <v>82.62485700000002</v>
      </c>
    </row>
  </sheetData>
  <sheetProtection password="CA5F" sheet="1" objects="1" scenarios="1"/>
  <mergeCells count="2">
    <mergeCell ref="K7:P7"/>
    <mergeCell ref="C5:Q5"/>
  </mergeCells>
  <pageMargins left="0.45" right="0.45" top="0.75" bottom="0.75" header="0.3" footer="0.3"/>
  <pageSetup scale="90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Short Term</vt:lpstr>
      <vt:lpstr>Long Term</vt:lpstr>
      <vt:lpstr>'Long Term'!Print_Area</vt:lpstr>
      <vt:lpstr>'Short Term'!Print_Area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Kellie Clark</cp:lastModifiedBy>
  <cp:lastPrinted>2012-10-22T15:13:15Z</cp:lastPrinted>
  <dcterms:created xsi:type="dcterms:W3CDTF">2012-03-25T18:55:35Z</dcterms:created>
  <dcterms:modified xsi:type="dcterms:W3CDTF">2012-11-09T15:14:48Z</dcterms:modified>
</cp:coreProperties>
</file>