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Home" sheetId="1" r:id="rId1"/>
    <sheet name="Share Leases" sheetId="2" r:id="rId2"/>
    <sheet name="Flexible Leases" sheetId="3" r:id="rId3"/>
    <sheet name="Example - Idaho" sheetId="4" r:id="rId4"/>
    <sheet name="Example - Colorado" sheetId="5" r:id="rId5"/>
  </sheets>
  <definedNames/>
  <calcPr fullCalcOnLoad="1"/>
</workbook>
</file>

<file path=xl/sharedStrings.xml><?xml version="1.0" encoding="utf-8"?>
<sst xmlns="http://schemas.openxmlformats.org/spreadsheetml/2006/main" count="222" uniqueCount="89">
  <si>
    <t>Production Costs</t>
  </si>
  <si>
    <t>Total</t>
  </si>
  <si>
    <t xml:space="preserve">Landlord </t>
  </si>
  <si>
    <t xml:space="preserve">Total </t>
  </si>
  <si>
    <t xml:space="preserve">Tenant </t>
  </si>
  <si>
    <t>Fertilizer &amp; Chemicals</t>
  </si>
  <si>
    <t>Crop Insurance</t>
  </si>
  <si>
    <t>Real Estate Taxes</t>
  </si>
  <si>
    <t>All Other</t>
  </si>
  <si>
    <t>Share Arrangement</t>
  </si>
  <si>
    <t>Production</t>
  </si>
  <si>
    <t>Gross Receipts @</t>
  </si>
  <si>
    <t>bushels</t>
  </si>
  <si>
    <t>Net Returns</t>
  </si>
  <si>
    <t>For Tenant</t>
  </si>
  <si>
    <t>For Landlord</t>
  </si>
  <si>
    <t>Breakeven Yield (costs / price)</t>
  </si>
  <si>
    <t>Seed</t>
  </si>
  <si>
    <t>Irrigation Energy</t>
  </si>
  <si>
    <t>Water</t>
  </si>
  <si>
    <t>Harvest</t>
  </si>
  <si>
    <t>Split</t>
  </si>
  <si>
    <t>Dryland Wheat</t>
  </si>
  <si>
    <t>Flood Irrigated Corn</t>
  </si>
  <si>
    <t>Flood Irrigated Alfalfa</t>
  </si>
  <si>
    <t>tons</t>
  </si>
  <si>
    <t>Establishment (6 Yrs)</t>
  </si>
  <si>
    <t>Projected Cash Rent (for all acres)</t>
  </si>
  <si>
    <t>Base Price (5 year average)</t>
  </si>
  <si>
    <t>Rent Flexed for Price</t>
  </si>
  <si>
    <t>Current Price for Crop</t>
  </si>
  <si>
    <t>Base Yield (county average)</t>
  </si>
  <si>
    <t>Rent Flexed for Yield</t>
  </si>
  <si>
    <t>Projected Yield</t>
  </si>
  <si>
    <t xml:space="preserve">Wheat </t>
  </si>
  <si>
    <t xml:space="preserve">Corn </t>
  </si>
  <si>
    <t xml:space="preserve">Alfalfa </t>
  </si>
  <si>
    <t>Cropland Rents Flexed for Price and Yield</t>
  </si>
  <si>
    <t>Rent Flexed for Price &amp; Yield</t>
  </si>
  <si>
    <t>By:</t>
  </si>
  <si>
    <t>Jeffrey E. Tranel</t>
  </si>
  <si>
    <t>Agriculture and Business Management Economists</t>
  </si>
  <si>
    <t>Colorado State University</t>
  </si>
  <si>
    <t>http://www.coopext.colostate.edu/ABM/</t>
  </si>
  <si>
    <t>Norman Dalsted, PhD</t>
  </si>
  <si>
    <t>This template is designed to help landowners and tenants of crop land compare the portions of production and expenses.</t>
  </si>
  <si>
    <t xml:space="preserve">You may move to each tab (at the bottom of the screen). </t>
  </si>
  <si>
    <t>Enter your data into any cell with a pale background and blue colored numbers.</t>
  </si>
  <si>
    <t>Email your questions to:  jtranel@colostate.edu</t>
  </si>
  <si>
    <t xml:space="preserve"> (Share=1, Tenant=2, Landlord=3)</t>
  </si>
  <si>
    <t>Programs are available to all without discimination.</t>
  </si>
  <si>
    <t>Flexed Cash Rent for Price = Base Rent times (Current Year's Price / Base Price)</t>
  </si>
  <si>
    <t>Flexed Cash Rent for Yield = Base Rent times (Current Year's Yield / Base Yield)</t>
  </si>
  <si>
    <t>Flexed Cash Rent for Price and Yield = Base Rent times (current year's price / base price) times (current year's yield / base yield)</t>
  </si>
  <si>
    <t>Base Rent ($/acre)</t>
  </si>
  <si>
    <t>Current Year's Price ($/unit)</t>
  </si>
  <si>
    <t>Current Year's Yield (units/acre)</t>
  </si>
  <si>
    <t>Crop</t>
  </si>
  <si>
    <t>Unit of Measurement</t>
  </si>
  <si>
    <t>Base Price</t>
  </si>
  <si>
    <t>Base Yield</t>
  </si>
  <si>
    <t>Bushels</t>
  </si>
  <si>
    <t>Wheat</t>
  </si>
  <si>
    <t>Price</t>
  </si>
  <si>
    <t>Yield</t>
  </si>
  <si>
    <t>Price &amp; Yield</t>
  </si>
  <si>
    <t xml:space="preserve">Price </t>
  </si>
  <si>
    <t xml:space="preserve">Change </t>
  </si>
  <si>
    <t xml:space="preserve">Rent </t>
  </si>
  <si>
    <t xml:space="preserve">Yield </t>
  </si>
  <si>
    <t>Sensitivity Analysis</t>
  </si>
  <si>
    <t>Determining Cash Rents If Flexed for Prices and/or Yields</t>
  </si>
  <si>
    <t>Cash Rent Per Acre Flexed for:</t>
  </si>
  <si>
    <t xml:space="preserve">Per Acre </t>
  </si>
  <si>
    <t>Estimating Rental Rates of Crop Land</t>
  </si>
  <si>
    <t>Dryland Wheat (Colorado) -&gt;</t>
  </si>
  <si>
    <t>Go To Cell A5</t>
  </si>
  <si>
    <t>Flood Irrigated Corn (Colorado) -&gt;</t>
  </si>
  <si>
    <t>Go To Cell A28</t>
  </si>
  <si>
    <t>Flood Irrigated Alfalfa (Colorado) -&gt;</t>
  </si>
  <si>
    <t>Go To Cell A53</t>
  </si>
  <si>
    <t>Comparing Flexed Cash Rents -&gt;</t>
  </si>
  <si>
    <t>Go To Cell X4</t>
  </si>
  <si>
    <t>2007 Irrigated Soft White Winter Wheat for Eastern Idaho</t>
  </si>
  <si>
    <t>Water &amp; Irr Energy</t>
  </si>
  <si>
    <t>Machinery</t>
  </si>
  <si>
    <t>Labor</t>
  </si>
  <si>
    <t>Other</t>
  </si>
  <si>
    <t>for Landowners and Tenants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</si>
</sst>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&quot;$&quot;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sz val="8"/>
      <color indexed="8"/>
      <name val="Calibri"/>
      <family val="2"/>
    </font>
    <font>
      <sz val="22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0000FF"/>
      <name val="Calibri"/>
      <family val="2"/>
    </font>
    <font>
      <sz val="8"/>
      <color theme="1"/>
      <name val="Calibri"/>
      <family val="2"/>
    </font>
    <font>
      <sz val="22"/>
      <color rgb="FF008000"/>
      <name val="Arial"/>
      <family val="2"/>
    </font>
    <font>
      <sz val="10"/>
      <color rgb="FF0000FF"/>
      <name val="Arial"/>
      <family val="2"/>
    </font>
    <font>
      <sz val="9"/>
      <color rgb="FF0000FF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ck">
        <color rgb="FF008000"/>
      </bottom>
    </border>
    <border>
      <left/>
      <right/>
      <top style="thin">
        <color rgb="FF008000"/>
      </top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right"/>
    </xf>
    <xf numFmtId="0" fontId="51" fillId="0" borderId="0" xfId="0" applyFont="1" applyAlignment="1" quotePrefix="1">
      <alignment horizontal="right"/>
    </xf>
    <xf numFmtId="0" fontId="51" fillId="0" borderId="0" xfId="0" applyFont="1" applyAlignment="1">
      <alignment horizontal="left" indent="2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 indent="2"/>
    </xf>
    <xf numFmtId="164" fontId="51" fillId="0" borderId="0" xfId="42" applyNumberFormat="1" applyFont="1" applyFill="1" applyAlignment="1">
      <alignment/>
    </xf>
    <xf numFmtId="43" fontId="51" fillId="0" borderId="0" xfId="42" applyFont="1" applyFill="1" applyAlignment="1">
      <alignment/>
    </xf>
    <xf numFmtId="0" fontId="51" fillId="0" borderId="11" xfId="0" applyFont="1" applyFill="1" applyBorder="1" applyAlignment="1">
      <alignment horizontal="left" indent="2"/>
    </xf>
    <xf numFmtId="9" fontId="51" fillId="0" borderId="0" xfId="57" applyFont="1" applyFill="1" applyAlignment="1">
      <alignment/>
    </xf>
    <xf numFmtId="0" fontId="51" fillId="0" borderId="11" xfId="0" applyFont="1" applyFill="1" applyBorder="1" applyAlignment="1">
      <alignment horizontal="left"/>
    </xf>
    <xf numFmtId="0" fontId="51" fillId="0" borderId="11" xfId="0" applyFont="1" applyFill="1" applyBorder="1" applyAlignment="1">
      <alignment/>
    </xf>
    <xf numFmtId="43" fontId="52" fillId="0" borderId="0" xfId="42" applyFont="1" applyFill="1" applyAlignment="1">
      <alignment/>
    </xf>
    <xf numFmtId="43" fontId="52" fillId="0" borderId="11" xfId="42" applyFont="1" applyFill="1" applyBorder="1" applyAlignment="1">
      <alignment/>
    </xf>
    <xf numFmtId="0" fontId="52" fillId="0" borderId="0" xfId="0" applyFont="1" applyFill="1" applyAlignment="1" quotePrefix="1">
      <alignment horizontal="right"/>
    </xf>
    <xf numFmtId="0" fontId="51" fillId="33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15" xfId="0" applyFont="1" applyFill="1" applyBorder="1" applyAlignment="1">
      <alignment horizontal="left" indent="2"/>
    </xf>
    <xf numFmtId="0" fontId="51" fillId="33" borderId="0" xfId="0" applyFont="1" applyFill="1" applyBorder="1" applyAlignment="1">
      <alignment/>
    </xf>
    <xf numFmtId="0" fontId="51" fillId="33" borderId="16" xfId="0" applyFont="1" applyFill="1" applyBorder="1" applyAlignment="1">
      <alignment horizontal="left" indent="2"/>
    </xf>
    <xf numFmtId="0" fontId="51" fillId="33" borderId="10" xfId="0" applyFont="1" applyFill="1" applyBorder="1" applyAlignment="1">
      <alignment/>
    </xf>
    <xf numFmtId="43" fontId="7" fillId="0" borderId="0" xfId="42" applyFont="1" applyFill="1" applyAlignment="1">
      <alignment/>
    </xf>
    <xf numFmtId="43" fontId="7" fillId="0" borderId="11" xfId="42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1" xfId="0" applyFont="1" applyFill="1" applyBorder="1" applyAlignment="1">
      <alignment horizontal="center"/>
    </xf>
    <xf numFmtId="43" fontId="51" fillId="33" borderId="0" xfId="42" applyFont="1" applyFill="1" applyBorder="1" applyAlignment="1">
      <alignment/>
    </xf>
    <xf numFmtId="0" fontId="0" fillId="33" borderId="13" xfId="0" applyFill="1" applyBorder="1" applyAlignment="1">
      <alignment/>
    </xf>
    <xf numFmtId="0" fontId="51" fillId="33" borderId="17" xfId="0" applyFont="1" applyFill="1" applyBorder="1" applyAlignment="1">
      <alignment/>
    </xf>
    <xf numFmtId="43" fontId="51" fillId="33" borderId="10" xfId="42" applyFont="1" applyFill="1" applyBorder="1" applyAlignment="1">
      <alignment/>
    </xf>
    <xf numFmtId="0" fontId="51" fillId="33" borderId="18" xfId="0" applyFont="1" applyFill="1" applyBorder="1" applyAlignment="1">
      <alignment/>
    </xf>
    <xf numFmtId="165" fontId="7" fillId="0" borderId="0" xfId="0" applyNumberFormat="1" applyFont="1" applyFill="1" applyAlignment="1" quotePrefix="1">
      <alignment horizontal="right"/>
    </xf>
    <xf numFmtId="2" fontId="7" fillId="0" borderId="0" xfId="0" applyNumberFormat="1" applyFont="1" applyFill="1" applyAlignment="1" quotePrefix="1">
      <alignment horizontal="right"/>
    </xf>
    <xf numFmtId="43" fontId="51" fillId="0" borderId="0" xfId="42" applyNumberFormat="1" applyFont="1" applyFill="1" applyAlignment="1">
      <alignment/>
    </xf>
    <xf numFmtId="6" fontId="51" fillId="0" borderId="0" xfId="42" applyNumberFormat="1" applyFont="1" applyAlignment="1">
      <alignment/>
    </xf>
    <xf numFmtId="6" fontId="51" fillId="0" borderId="0" xfId="0" applyNumberFormat="1" applyFont="1" applyAlignment="1">
      <alignment/>
    </xf>
    <xf numFmtId="8" fontId="51" fillId="0" borderId="0" xfId="0" applyNumberFormat="1" applyFont="1" applyAlignment="1">
      <alignment/>
    </xf>
    <xf numFmtId="6" fontId="51" fillId="33" borderId="0" xfId="0" applyNumberFormat="1" applyFont="1" applyFill="1" applyAlignment="1">
      <alignment/>
    </xf>
    <xf numFmtId="6" fontId="51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8" fontId="52" fillId="0" borderId="0" xfId="0" applyNumberFormat="1" applyFont="1" applyFill="1" applyAlignment="1">
      <alignment/>
    </xf>
    <xf numFmtId="6" fontId="52" fillId="0" borderId="0" xfId="0" applyNumberFormat="1" applyFont="1" applyFill="1" applyAlignment="1">
      <alignment/>
    </xf>
    <xf numFmtId="0" fontId="54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5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165" fontId="52" fillId="34" borderId="0" xfId="0" applyNumberFormat="1" applyFont="1" applyFill="1" applyAlignment="1" applyProtection="1" quotePrefix="1">
      <alignment horizontal="right"/>
      <protection locked="0"/>
    </xf>
    <xf numFmtId="0" fontId="52" fillId="34" borderId="0" xfId="0" applyFont="1" applyFill="1" applyAlignment="1" applyProtection="1">
      <alignment horizontal="left" indent="2"/>
      <protection locked="0"/>
    </xf>
    <xf numFmtId="0" fontId="56" fillId="34" borderId="0" xfId="0" applyFont="1" applyFill="1" applyAlignment="1" applyProtection="1">
      <alignment horizontal="center"/>
      <protection locked="0"/>
    </xf>
    <xf numFmtId="0" fontId="56" fillId="34" borderId="11" xfId="0" applyFont="1" applyFill="1" applyBorder="1" applyAlignment="1" applyProtection="1">
      <alignment horizontal="center"/>
      <protection locked="0"/>
    </xf>
    <xf numFmtId="43" fontId="52" fillId="34" borderId="0" xfId="42" applyFont="1" applyFill="1" applyAlignment="1" applyProtection="1">
      <alignment/>
      <protection locked="0"/>
    </xf>
    <xf numFmtId="43" fontId="52" fillId="34" borderId="11" xfId="42" applyFont="1" applyFill="1" applyBorder="1" applyAlignment="1" applyProtection="1">
      <alignment/>
      <protection locked="0"/>
    </xf>
    <xf numFmtId="8" fontId="52" fillId="34" borderId="11" xfId="0" applyNumberFormat="1" applyFont="1" applyFill="1" applyBorder="1" applyAlignment="1" applyProtection="1">
      <alignment/>
      <protection locked="0"/>
    </xf>
    <xf numFmtId="2" fontId="52" fillId="34" borderId="0" xfId="0" applyNumberFormat="1" applyFont="1" applyFill="1" applyAlignment="1" applyProtection="1" quotePrefix="1">
      <alignment horizontal="right"/>
      <protection locked="0"/>
    </xf>
    <xf numFmtId="6" fontId="52" fillId="34" borderId="11" xfId="0" applyNumberFormat="1" applyFont="1" applyFill="1" applyBorder="1" applyAlignment="1" applyProtection="1">
      <alignment/>
      <protection locked="0"/>
    </xf>
    <xf numFmtId="2" fontId="52" fillId="34" borderId="0" xfId="0" applyNumberFormat="1" applyFont="1" applyFill="1" applyAlignment="1" applyProtection="1">
      <alignment horizontal="left" indent="2"/>
      <protection locked="0"/>
    </xf>
    <xf numFmtId="6" fontId="52" fillId="34" borderId="0" xfId="42" applyNumberFormat="1" applyFont="1" applyFill="1" applyAlignment="1" applyProtection="1">
      <alignment/>
      <protection locked="0"/>
    </xf>
    <xf numFmtId="8" fontId="52" fillId="34" borderId="0" xfId="0" applyNumberFormat="1" applyFont="1" applyFill="1" applyAlignment="1" applyProtection="1">
      <alignment/>
      <protection locked="0"/>
    </xf>
    <xf numFmtId="6" fontId="52" fillId="34" borderId="0" xfId="0" applyNumberFormat="1" applyFont="1" applyFill="1" applyAlignment="1" applyProtection="1">
      <alignment/>
      <protection locked="0"/>
    </xf>
    <xf numFmtId="164" fontId="52" fillId="34" borderId="0" xfId="42" applyNumberFormat="1" applyFont="1" applyFill="1" applyAlignment="1" applyProtection="1">
      <alignment/>
      <protection locked="0"/>
    </xf>
    <xf numFmtId="43" fontId="52" fillId="34" borderId="0" xfId="42" applyNumberFormat="1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8" xfId="0" applyFill="1" applyBorder="1" applyAlignment="1">
      <alignment/>
    </xf>
    <xf numFmtId="0" fontId="52" fillId="32" borderId="21" xfId="0" applyFont="1" applyFill="1" applyBorder="1" applyAlignment="1" applyProtection="1">
      <alignment/>
      <protection locked="0"/>
    </xf>
    <xf numFmtId="43" fontId="52" fillId="32" borderId="21" xfId="42" applyFont="1" applyFill="1" applyBorder="1" applyAlignment="1" applyProtection="1">
      <alignment/>
      <protection locked="0"/>
    </xf>
    <xf numFmtId="43" fontId="52" fillId="32" borderId="21" xfId="42" applyFont="1" applyFill="1" applyBorder="1" applyAlignment="1" applyProtection="1">
      <alignment/>
      <protection locked="0"/>
    </xf>
    <xf numFmtId="0" fontId="51" fillId="10" borderId="22" xfId="0" applyFont="1" applyFill="1" applyBorder="1" applyAlignment="1">
      <alignment/>
    </xf>
    <xf numFmtId="0" fontId="51" fillId="10" borderId="23" xfId="0" applyFont="1" applyFill="1" applyBorder="1" applyAlignment="1">
      <alignment/>
    </xf>
    <xf numFmtId="0" fontId="51" fillId="10" borderId="12" xfId="0" applyFont="1" applyFill="1" applyBorder="1" applyAlignment="1">
      <alignment/>
    </xf>
    <xf numFmtId="0" fontId="51" fillId="10" borderId="13" xfId="0" applyFont="1" applyFill="1" applyBorder="1" applyAlignment="1">
      <alignment/>
    </xf>
    <xf numFmtId="0" fontId="51" fillId="10" borderId="14" xfId="0" applyFont="1" applyFill="1" applyBorder="1" applyAlignment="1">
      <alignment/>
    </xf>
    <xf numFmtId="0" fontId="51" fillId="0" borderId="12" xfId="0" applyFont="1" applyBorder="1" applyAlignment="1">
      <alignment horizontal="right"/>
    </xf>
    <xf numFmtId="0" fontId="51" fillId="0" borderId="14" xfId="0" applyFont="1" applyBorder="1" applyAlignment="1">
      <alignment horizontal="right"/>
    </xf>
    <xf numFmtId="0" fontId="51" fillId="10" borderId="15" xfId="0" applyFont="1" applyFill="1" applyBorder="1" applyAlignment="1">
      <alignment/>
    </xf>
    <xf numFmtId="0" fontId="51" fillId="10" borderId="0" xfId="0" applyFont="1" applyFill="1" applyBorder="1" applyAlignment="1">
      <alignment horizontal="right"/>
    </xf>
    <xf numFmtId="166" fontId="51" fillId="10" borderId="0" xfId="44" applyNumberFormat="1" applyFont="1" applyFill="1" applyBorder="1" applyAlignment="1">
      <alignment horizontal="center"/>
    </xf>
    <xf numFmtId="0" fontId="51" fillId="10" borderId="17" xfId="0" applyFont="1" applyFill="1" applyBorder="1" applyAlignment="1">
      <alignment/>
    </xf>
    <xf numFmtId="0" fontId="51" fillId="0" borderId="16" xfId="0" applyFont="1" applyBorder="1" applyAlignment="1">
      <alignment horizontal="right"/>
    </xf>
    <xf numFmtId="0" fontId="51" fillId="0" borderId="18" xfId="0" applyFont="1" applyBorder="1" applyAlignment="1">
      <alignment horizontal="right"/>
    </xf>
    <xf numFmtId="166" fontId="51" fillId="10" borderId="0" xfId="0" applyNumberFormat="1" applyFont="1" applyFill="1" applyBorder="1" applyAlignment="1">
      <alignment horizontal="center"/>
    </xf>
    <xf numFmtId="8" fontId="51" fillId="11" borderId="12" xfId="0" applyNumberFormat="1" applyFont="1" applyFill="1" applyBorder="1" applyAlignment="1">
      <alignment/>
    </xf>
    <xf numFmtId="43" fontId="51" fillId="11" borderId="14" xfId="0" applyNumberFormat="1" applyFont="1" applyFill="1" applyBorder="1" applyAlignment="1">
      <alignment/>
    </xf>
    <xf numFmtId="43" fontId="51" fillId="11" borderId="12" xfId="42" applyFont="1" applyFill="1" applyBorder="1" applyAlignment="1">
      <alignment/>
    </xf>
    <xf numFmtId="8" fontId="51" fillId="11" borderId="15" xfId="0" applyNumberFormat="1" applyFont="1" applyFill="1" applyBorder="1" applyAlignment="1">
      <alignment/>
    </xf>
    <xf numFmtId="43" fontId="51" fillId="11" borderId="17" xfId="0" applyNumberFormat="1" applyFont="1" applyFill="1" applyBorder="1" applyAlignment="1">
      <alignment/>
    </xf>
    <xf numFmtId="43" fontId="51" fillId="11" borderId="15" xfId="42" applyFont="1" applyFill="1" applyBorder="1" applyAlignment="1">
      <alignment/>
    </xf>
    <xf numFmtId="0" fontId="51" fillId="10" borderId="16" xfId="0" applyFont="1" applyFill="1" applyBorder="1" applyAlignment="1">
      <alignment/>
    </xf>
    <xf numFmtId="0" fontId="51" fillId="10" borderId="10" xfId="0" applyFont="1" applyFill="1" applyBorder="1" applyAlignment="1">
      <alignment/>
    </xf>
    <xf numFmtId="0" fontId="51" fillId="10" borderId="18" xfId="0" applyFont="1" applyFill="1" applyBorder="1" applyAlignment="1">
      <alignment/>
    </xf>
    <xf numFmtId="8" fontId="51" fillId="11" borderId="16" xfId="0" applyNumberFormat="1" applyFont="1" applyFill="1" applyBorder="1" applyAlignment="1">
      <alignment/>
    </xf>
    <xf numFmtId="43" fontId="51" fillId="11" borderId="18" xfId="0" applyNumberFormat="1" applyFont="1" applyFill="1" applyBorder="1" applyAlignment="1">
      <alignment/>
    </xf>
    <xf numFmtId="43" fontId="51" fillId="11" borderId="16" xfId="42" applyFont="1" applyFill="1" applyBorder="1" applyAlignment="1">
      <alignment/>
    </xf>
    <xf numFmtId="0" fontId="52" fillId="0" borderId="0" xfId="0" applyFont="1" applyFill="1" applyAlignment="1">
      <alignment horizontal="left" indent="2"/>
    </xf>
    <xf numFmtId="0" fontId="52" fillId="34" borderId="0" xfId="0" applyFont="1" applyFill="1" applyAlignment="1">
      <alignment horizontal="left" indent="2"/>
    </xf>
    <xf numFmtId="0" fontId="61" fillId="0" borderId="11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2" fillId="34" borderId="0" xfId="0" applyFont="1" applyFill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1" fillId="10" borderId="27" xfId="0" applyFont="1" applyFill="1" applyBorder="1" applyAlignment="1">
      <alignment horizontal="center"/>
    </xf>
    <xf numFmtId="0" fontId="51" fillId="11" borderId="22" xfId="0" applyFont="1" applyFill="1" applyBorder="1" applyAlignment="1">
      <alignment horizontal="center"/>
    </xf>
    <xf numFmtId="0" fontId="51" fillId="11" borderId="27" xfId="0" applyFont="1" applyFill="1" applyBorder="1" applyAlignment="1">
      <alignment horizontal="center"/>
    </xf>
    <xf numFmtId="0" fontId="51" fillId="11" borderId="23" xfId="0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</xdr:row>
      <xdr:rowOff>0</xdr:rowOff>
    </xdr:from>
    <xdr:to>
      <xdr:col>1</xdr:col>
      <xdr:colOff>1628775</xdr:colOff>
      <xdr:row>11</xdr:row>
      <xdr:rowOff>171450</xdr:rowOff>
    </xdr:to>
    <xdr:pic>
      <xdr:nvPicPr>
        <xdr:cNvPr id="1" name="Picture 1" descr="CSU-ext-ctr-Gree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409700"/>
          <a:ext cx="1600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22</xdr:row>
      <xdr:rowOff>38100</xdr:rowOff>
    </xdr:from>
    <xdr:to>
      <xdr:col>4</xdr:col>
      <xdr:colOff>152400</xdr:colOff>
      <xdr:row>22</xdr:row>
      <xdr:rowOff>209550</xdr:rowOff>
    </xdr:to>
    <xdr:sp>
      <xdr:nvSpPr>
        <xdr:cNvPr id="1" name="Straight Arrow Connector 1"/>
        <xdr:cNvSpPr>
          <a:spLocks/>
        </xdr:cNvSpPr>
      </xdr:nvSpPr>
      <xdr:spPr>
        <a:xfrm rot="5400000" flipH="1" flipV="1">
          <a:off x="2409825" y="4933950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20</xdr:row>
      <xdr:rowOff>38100</xdr:rowOff>
    </xdr:from>
    <xdr:to>
      <xdr:col>3</xdr:col>
      <xdr:colOff>152400</xdr:colOff>
      <xdr:row>20</xdr:row>
      <xdr:rowOff>209550</xdr:rowOff>
    </xdr:to>
    <xdr:sp>
      <xdr:nvSpPr>
        <xdr:cNvPr id="1" name="Straight Arrow Connector 3"/>
        <xdr:cNvSpPr>
          <a:spLocks/>
        </xdr:cNvSpPr>
      </xdr:nvSpPr>
      <xdr:spPr>
        <a:xfrm rot="5400000" flipH="1" flipV="1">
          <a:off x="2295525" y="4457700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19</xdr:row>
      <xdr:rowOff>38100</xdr:rowOff>
    </xdr:from>
    <xdr:to>
      <xdr:col>3</xdr:col>
      <xdr:colOff>152400</xdr:colOff>
      <xdr:row>19</xdr:row>
      <xdr:rowOff>209550</xdr:rowOff>
    </xdr:to>
    <xdr:sp>
      <xdr:nvSpPr>
        <xdr:cNvPr id="1" name="Straight Arrow Connector 2"/>
        <xdr:cNvSpPr>
          <a:spLocks/>
        </xdr:cNvSpPr>
      </xdr:nvSpPr>
      <xdr:spPr>
        <a:xfrm rot="5400000" flipH="1" flipV="1">
          <a:off x="2295525" y="441007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47</xdr:row>
      <xdr:rowOff>38100</xdr:rowOff>
    </xdr:from>
    <xdr:to>
      <xdr:col>3</xdr:col>
      <xdr:colOff>152400</xdr:colOff>
      <xdr:row>47</xdr:row>
      <xdr:rowOff>209550</xdr:rowOff>
    </xdr:to>
    <xdr:sp>
      <xdr:nvSpPr>
        <xdr:cNvPr id="2" name="Straight Arrow Connector 4"/>
        <xdr:cNvSpPr>
          <a:spLocks/>
        </xdr:cNvSpPr>
      </xdr:nvSpPr>
      <xdr:spPr>
        <a:xfrm rot="5400000" flipH="1" flipV="1">
          <a:off x="2295525" y="1077277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72</xdr:row>
      <xdr:rowOff>38100</xdr:rowOff>
    </xdr:from>
    <xdr:to>
      <xdr:col>3</xdr:col>
      <xdr:colOff>152400</xdr:colOff>
      <xdr:row>72</xdr:row>
      <xdr:rowOff>209550</xdr:rowOff>
    </xdr:to>
    <xdr:sp>
      <xdr:nvSpPr>
        <xdr:cNvPr id="3" name="Straight Arrow Connector 5"/>
        <xdr:cNvSpPr>
          <a:spLocks/>
        </xdr:cNvSpPr>
      </xdr:nvSpPr>
      <xdr:spPr>
        <a:xfrm rot="5400000" flipH="1" flipV="1">
          <a:off x="2295525" y="1656397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2" max="3" width="50.7109375" style="0" customWidth="1"/>
  </cols>
  <sheetData>
    <row r="2" spans="2:3" ht="27">
      <c r="B2" s="115" t="s">
        <v>74</v>
      </c>
      <c r="C2" s="115"/>
    </row>
    <row r="3" spans="2:3" ht="27">
      <c r="B3" s="115" t="s">
        <v>88</v>
      </c>
      <c r="C3" s="115"/>
    </row>
    <row r="4" spans="2:3" ht="27">
      <c r="B4" s="50"/>
      <c r="C4" s="50"/>
    </row>
    <row r="6" ht="15">
      <c r="C6" s="51" t="s">
        <v>39</v>
      </c>
    </row>
    <row r="7" ht="15.75">
      <c r="C7" s="57" t="s">
        <v>40</v>
      </c>
    </row>
    <row r="8" ht="15.75">
      <c r="C8" s="57" t="s">
        <v>44</v>
      </c>
    </row>
    <row r="9" ht="15">
      <c r="C9" s="52"/>
    </row>
    <row r="10" ht="15">
      <c r="C10" s="51" t="s">
        <v>41</v>
      </c>
    </row>
    <row r="11" ht="15">
      <c r="C11" s="51" t="s">
        <v>42</v>
      </c>
    </row>
    <row r="12" ht="15">
      <c r="C12" s="51" t="s">
        <v>43</v>
      </c>
    </row>
    <row r="14" ht="15">
      <c r="C14" s="51" t="s">
        <v>48</v>
      </c>
    </row>
    <row r="15" spans="2:3" ht="15.75" thickBot="1">
      <c r="B15" s="53"/>
      <c r="C15" s="53"/>
    </row>
    <row r="16" ht="15.75" thickTop="1">
      <c r="C16" s="54"/>
    </row>
    <row r="17" spans="2:3" ht="15">
      <c r="B17" s="116" t="s">
        <v>45</v>
      </c>
      <c r="C17" s="116"/>
    </row>
    <row r="19" ht="15">
      <c r="B19" s="51" t="s">
        <v>46</v>
      </c>
    </row>
    <row r="20" spans="2:3" ht="15">
      <c r="B20" s="55" t="s">
        <v>47</v>
      </c>
      <c r="C20" s="56"/>
    </row>
    <row r="21" ht="15">
      <c r="B21" s="51"/>
    </row>
    <row r="22" ht="15">
      <c r="B22" s="51"/>
    </row>
    <row r="23" spans="2:3" ht="15.75" thickBot="1">
      <c r="B23" s="53"/>
      <c r="C23" s="53"/>
    </row>
    <row r="24" ht="15.75" thickTop="1"/>
    <row r="25" ht="15">
      <c r="B25" s="74" t="s">
        <v>50</v>
      </c>
    </row>
  </sheetData>
  <sheetProtection sheet="1" objects="1" scenarios="1"/>
  <mergeCells count="3">
    <mergeCell ref="B2:C2"/>
    <mergeCell ref="B3:C3"/>
    <mergeCell ref="B17:C17"/>
  </mergeCells>
  <printOptions/>
  <pageMargins left="0.7" right="0.7" top="0.75" bottom="0.75" header="0.3" footer="0.3"/>
  <pageSetup horizontalDpi="600" verticalDpi="6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8.7109375" style="0" customWidth="1"/>
    <col min="3" max="3" width="20.7109375" style="0" customWidth="1"/>
    <col min="4" max="4" width="1.7109375" style="0" customWidth="1"/>
    <col min="5" max="5" width="4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7109375" style="0" customWidth="1"/>
    <col min="10" max="10" width="1.7109375" style="0" customWidth="1"/>
    <col min="11" max="11" width="11.7109375" style="0" customWidth="1"/>
    <col min="12" max="12" width="2.7109375" style="0" customWidth="1"/>
    <col min="13" max="15" width="11.7109375" style="0" customWidth="1"/>
    <col min="16" max="16" width="2.7109375" style="0" customWidth="1"/>
    <col min="17" max="19" width="11.7109375" style="0" customWidth="1"/>
  </cols>
  <sheetData>
    <row r="1" spans="2:19" ht="18.75">
      <c r="B1" s="117" t="s">
        <v>57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ht="9" customHeight="1"/>
    <row r="3" spans="2:19" ht="19.5" thickBot="1">
      <c r="B3" s="2"/>
      <c r="C3" s="2"/>
      <c r="D3" s="2"/>
      <c r="E3" s="2"/>
      <c r="F3" s="2"/>
      <c r="G3" s="3" t="s">
        <v>3</v>
      </c>
      <c r="H3" s="3"/>
      <c r="I3" s="3" t="s">
        <v>4</v>
      </c>
      <c r="J3" s="3"/>
      <c r="K3" s="3" t="s">
        <v>2</v>
      </c>
      <c r="L3" s="4"/>
      <c r="M3" s="3" t="s">
        <v>3</v>
      </c>
      <c r="N3" s="3" t="s">
        <v>4</v>
      </c>
      <c r="O3" s="3" t="s">
        <v>2</v>
      </c>
      <c r="P3" s="4"/>
      <c r="Q3" s="3" t="s">
        <v>3</v>
      </c>
      <c r="R3" s="3" t="s">
        <v>4</v>
      </c>
      <c r="S3" s="3" t="s">
        <v>2</v>
      </c>
    </row>
    <row r="4" spans="2:19" ht="18.75">
      <c r="B4" s="8" t="s">
        <v>9</v>
      </c>
      <c r="C4" s="8"/>
      <c r="D4" s="8"/>
      <c r="E4" s="8"/>
      <c r="F4" s="8"/>
      <c r="G4" s="9"/>
      <c r="H4" s="9"/>
      <c r="I4" s="58">
        <f>2/3</f>
        <v>0.6666666666666666</v>
      </c>
      <c r="J4" s="21"/>
      <c r="K4" s="39">
        <f>1-I4</f>
        <v>0.33333333333333337</v>
      </c>
      <c r="L4" s="4"/>
      <c r="M4" s="5"/>
      <c r="N4" s="6"/>
      <c r="O4" s="6"/>
      <c r="P4" s="4"/>
      <c r="Q4" s="4"/>
      <c r="R4" s="4"/>
      <c r="S4" s="4"/>
    </row>
    <row r="5" spans="2:19" ht="9" customHeight="1">
      <c r="B5" s="8"/>
      <c r="C5" s="8"/>
      <c r="D5" s="8"/>
      <c r="E5" s="8"/>
      <c r="F5" s="8"/>
      <c r="G5" s="9"/>
      <c r="H5" s="9"/>
      <c r="I5" s="9"/>
      <c r="J5" s="9"/>
      <c r="K5" s="9"/>
      <c r="L5" s="4"/>
      <c r="M5" s="4"/>
      <c r="N5" s="4"/>
      <c r="O5" s="4"/>
      <c r="P5" s="4"/>
      <c r="Q5" s="4"/>
      <c r="R5" s="4"/>
      <c r="S5" s="4"/>
    </row>
    <row r="6" spans="2:19" ht="18.75">
      <c r="B6" s="17" t="s">
        <v>10</v>
      </c>
      <c r="C6" s="17"/>
      <c r="D6" s="17"/>
      <c r="E6" s="17"/>
      <c r="F6" s="17"/>
      <c r="G6" s="18"/>
      <c r="H6" s="18"/>
      <c r="I6" s="18"/>
      <c r="J6" s="18"/>
      <c r="K6" s="18"/>
      <c r="L6" s="4"/>
      <c r="M6" s="17" t="s">
        <v>11</v>
      </c>
      <c r="N6" s="18"/>
      <c r="O6" s="64">
        <v>3.5</v>
      </c>
      <c r="P6" s="11"/>
      <c r="Q6" s="18" t="s">
        <v>13</v>
      </c>
      <c r="R6" s="18"/>
      <c r="S6" s="18"/>
    </row>
    <row r="7" spans="2:19" ht="18.75">
      <c r="B7" s="59">
        <v>120</v>
      </c>
      <c r="C7" s="10" t="s">
        <v>12</v>
      </c>
      <c r="D7" s="10"/>
      <c r="E7" s="10"/>
      <c r="F7" s="10"/>
      <c r="G7" s="13">
        <f>B7</f>
        <v>120</v>
      </c>
      <c r="H7" s="13"/>
      <c r="I7" s="13">
        <f>G7*$I$4</f>
        <v>80</v>
      </c>
      <c r="J7" s="13"/>
      <c r="K7" s="13">
        <f>G7-I7</f>
        <v>40</v>
      </c>
      <c r="L7" s="4"/>
      <c r="M7" s="42">
        <f>G7*$O$6</f>
        <v>420</v>
      </c>
      <c r="N7" s="42">
        <f>I7*$O$6</f>
        <v>280</v>
      </c>
      <c r="O7" s="42">
        <f>K7*$O$6</f>
        <v>140</v>
      </c>
      <c r="P7" s="43"/>
      <c r="Q7" s="43">
        <f>M7-$G$23</f>
        <v>419</v>
      </c>
      <c r="R7" s="43">
        <f>N7-$I$23</f>
        <v>279.3333333333333</v>
      </c>
      <c r="S7" s="43">
        <f>Q7-R7</f>
        <v>139.66666666666669</v>
      </c>
    </row>
    <row r="8" spans="2:19" ht="18.75">
      <c r="B8" s="59">
        <v>110</v>
      </c>
      <c r="C8" s="10" t="s">
        <v>12</v>
      </c>
      <c r="D8" s="10"/>
      <c r="E8" s="10"/>
      <c r="F8" s="10"/>
      <c r="G8" s="13">
        <f>B8</f>
        <v>110</v>
      </c>
      <c r="H8" s="13"/>
      <c r="I8" s="13">
        <f>G8*$I$4</f>
        <v>73.33333333333333</v>
      </c>
      <c r="J8" s="13"/>
      <c r="K8" s="13">
        <f>G8-I8</f>
        <v>36.66666666666667</v>
      </c>
      <c r="L8" s="4"/>
      <c r="M8" s="42">
        <f>G8*$O$6</f>
        <v>385</v>
      </c>
      <c r="N8" s="42">
        <f>I8*$O$6</f>
        <v>256.66666666666663</v>
      </c>
      <c r="O8" s="42">
        <f>K8*$O$6</f>
        <v>128.33333333333334</v>
      </c>
      <c r="P8" s="43"/>
      <c r="Q8" s="43">
        <f>M8-$G$23</f>
        <v>384</v>
      </c>
      <c r="R8" s="43">
        <f>N8-$I$23</f>
        <v>255.99999999999997</v>
      </c>
      <c r="S8" s="43">
        <f>Q8-R8</f>
        <v>128.00000000000003</v>
      </c>
    </row>
    <row r="9" spans="2:19" ht="18.75">
      <c r="B9" s="59">
        <v>100</v>
      </c>
      <c r="C9" s="10" t="s">
        <v>12</v>
      </c>
      <c r="D9" s="10"/>
      <c r="E9" s="10"/>
      <c r="F9" s="10"/>
      <c r="G9" s="13">
        <f>B9</f>
        <v>100</v>
      </c>
      <c r="H9" s="13"/>
      <c r="I9" s="13">
        <f>G9*$I$4</f>
        <v>66.66666666666666</v>
      </c>
      <c r="J9" s="13"/>
      <c r="K9" s="13">
        <f>G9-I9</f>
        <v>33.33333333333334</v>
      </c>
      <c r="L9" s="4"/>
      <c r="M9" s="42">
        <f>G9*$O$6</f>
        <v>350</v>
      </c>
      <c r="N9" s="42">
        <f>I9*$O$6</f>
        <v>233.33333333333331</v>
      </c>
      <c r="O9" s="42">
        <f>K9*$O$6</f>
        <v>116.6666666666667</v>
      </c>
      <c r="P9" s="43"/>
      <c r="Q9" s="43">
        <f>M9-$G$23</f>
        <v>349</v>
      </c>
      <c r="R9" s="43">
        <f>N9-$I$23</f>
        <v>232.66666666666666</v>
      </c>
      <c r="S9" s="43">
        <f>Q9-R9</f>
        <v>116.33333333333334</v>
      </c>
    </row>
    <row r="10" spans="2:19" ht="18.75">
      <c r="B10" s="59">
        <v>80</v>
      </c>
      <c r="C10" s="10" t="s">
        <v>12</v>
      </c>
      <c r="D10" s="10"/>
      <c r="E10" s="10"/>
      <c r="F10" s="10"/>
      <c r="G10" s="13">
        <f>B10</f>
        <v>80</v>
      </c>
      <c r="H10" s="13"/>
      <c r="I10" s="13">
        <f>G10*$I$4</f>
        <v>53.33333333333333</v>
      </c>
      <c r="J10" s="13"/>
      <c r="K10" s="13">
        <f>G10-I10</f>
        <v>26.66666666666667</v>
      </c>
      <c r="L10" s="4"/>
      <c r="M10" s="42">
        <f>G10*$O$6</f>
        <v>280</v>
      </c>
      <c r="N10" s="42">
        <f>I10*$O$6</f>
        <v>186.66666666666666</v>
      </c>
      <c r="O10" s="42">
        <f>K10*$O$6</f>
        <v>93.33333333333334</v>
      </c>
      <c r="P10" s="43"/>
      <c r="Q10" s="43">
        <f>M10-$G$23</f>
        <v>279</v>
      </c>
      <c r="R10" s="43">
        <f>N10-$I$23</f>
        <v>186</v>
      </c>
      <c r="S10" s="43">
        <f>Q10-R10</f>
        <v>93</v>
      </c>
    </row>
    <row r="11" spans="2:19" ht="9" customHeight="1">
      <c r="B11" s="11"/>
      <c r="C11" s="11"/>
      <c r="D11" s="11"/>
      <c r="E11" s="32"/>
      <c r="F11" s="11"/>
      <c r="G11" s="11"/>
      <c r="H11" s="11"/>
      <c r="I11" s="11"/>
      <c r="J11" s="11"/>
      <c r="K11" s="11"/>
      <c r="L11" s="4"/>
      <c r="M11" s="4"/>
      <c r="N11" s="4"/>
      <c r="O11" s="4"/>
      <c r="P11" s="4"/>
      <c r="Q11" s="4"/>
      <c r="R11" s="4"/>
      <c r="S11" s="4"/>
    </row>
    <row r="12" spans="2:16" ht="19.5" thickBot="1">
      <c r="B12" s="18" t="s">
        <v>0</v>
      </c>
      <c r="C12" s="18"/>
      <c r="D12" s="18"/>
      <c r="E12" s="114" t="s">
        <v>21</v>
      </c>
      <c r="F12" s="18"/>
      <c r="G12" s="18"/>
      <c r="H12" s="18"/>
      <c r="I12" s="18"/>
      <c r="J12" s="18"/>
      <c r="K12" s="18"/>
      <c r="L12" s="4"/>
      <c r="M12" s="4"/>
      <c r="N12" s="4"/>
      <c r="O12" s="4"/>
      <c r="P12" s="4"/>
    </row>
    <row r="13" spans="2:19" ht="18.75">
      <c r="B13" s="12" t="s">
        <v>5</v>
      </c>
      <c r="C13" s="12"/>
      <c r="D13" s="12"/>
      <c r="E13" s="60">
        <v>1</v>
      </c>
      <c r="F13" s="12"/>
      <c r="G13" s="62">
        <v>1</v>
      </c>
      <c r="H13" s="19"/>
      <c r="I13" s="30">
        <f aca="true" t="shared" si="0" ref="I13:I18">IF(E13=1,(G13*$I$4),IF(E13=2,G13,0))</f>
        <v>0.6666666666666666</v>
      </c>
      <c r="J13" s="30"/>
      <c r="K13" s="30">
        <f aca="true" t="shared" si="1" ref="K13:K22">IF(E13=1,(G13-I13),IF(E13=2,0,G13))</f>
        <v>0.33333333333333337</v>
      </c>
      <c r="L13" s="4"/>
      <c r="M13" s="4"/>
      <c r="N13" s="23" t="s">
        <v>16</v>
      </c>
      <c r="O13" s="24"/>
      <c r="P13" s="24"/>
      <c r="Q13" s="35"/>
      <c r="R13" s="25"/>
      <c r="S13" s="8"/>
    </row>
    <row r="14" spans="2:18" ht="18.75">
      <c r="B14" s="7" t="s">
        <v>17</v>
      </c>
      <c r="E14" s="60">
        <v>2</v>
      </c>
      <c r="F14" s="12"/>
      <c r="G14" s="62">
        <v>0</v>
      </c>
      <c r="I14" s="30">
        <f t="shared" si="0"/>
        <v>0</v>
      </c>
      <c r="J14" s="30"/>
      <c r="K14" s="30">
        <f t="shared" si="1"/>
        <v>0</v>
      </c>
      <c r="L14" s="4"/>
      <c r="M14" s="4"/>
      <c r="N14" s="26" t="s">
        <v>14</v>
      </c>
      <c r="O14" s="27"/>
      <c r="P14" s="27"/>
      <c r="Q14" s="34">
        <f>I23/O6</f>
        <v>0.19047619047619047</v>
      </c>
      <c r="R14" s="36" t="str">
        <f>C7</f>
        <v>bushels</v>
      </c>
    </row>
    <row r="15" spans="2:18" ht="19.5" thickBot="1">
      <c r="B15" s="7" t="s">
        <v>84</v>
      </c>
      <c r="E15" s="60">
        <v>1</v>
      </c>
      <c r="F15" s="12"/>
      <c r="G15" s="62">
        <v>0</v>
      </c>
      <c r="I15" s="30">
        <f t="shared" si="0"/>
        <v>0</v>
      </c>
      <c r="J15" s="30"/>
      <c r="K15" s="30">
        <f t="shared" si="1"/>
        <v>0</v>
      </c>
      <c r="L15" s="4"/>
      <c r="M15" s="4"/>
      <c r="N15" s="28" t="s">
        <v>15</v>
      </c>
      <c r="O15" s="29"/>
      <c r="P15" s="29"/>
      <c r="Q15" s="37">
        <f>K23/O6</f>
        <v>0.09523809523809525</v>
      </c>
      <c r="R15" s="38" t="str">
        <f>C7</f>
        <v>bushels</v>
      </c>
    </row>
    <row r="16" spans="2:19" ht="18.75">
      <c r="B16" s="12" t="s">
        <v>6</v>
      </c>
      <c r="C16" s="12"/>
      <c r="D16" s="12"/>
      <c r="E16" s="60">
        <v>3</v>
      </c>
      <c r="F16" s="12"/>
      <c r="G16" s="62">
        <v>0</v>
      </c>
      <c r="H16" s="19"/>
      <c r="I16" s="30">
        <f t="shared" si="0"/>
        <v>0</v>
      </c>
      <c r="J16" s="30"/>
      <c r="K16" s="30">
        <f t="shared" si="1"/>
        <v>0</v>
      </c>
      <c r="L16" s="4"/>
      <c r="M16" s="4"/>
      <c r="N16" s="4"/>
      <c r="O16" s="4"/>
      <c r="P16" s="4"/>
      <c r="Q16" s="4"/>
      <c r="R16" s="4"/>
      <c r="S16" s="4"/>
    </row>
    <row r="17" spans="2:19" ht="18.75">
      <c r="B17" s="12" t="s">
        <v>85</v>
      </c>
      <c r="C17" s="12"/>
      <c r="D17" s="12"/>
      <c r="E17" s="60">
        <v>3</v>
      </c>
      <c r="F17" s="12"/>
      <c r="G17" s="62">
        <v>0</v>
      </c>
      <c r="H17" s="19"/>
      <c r="I17" s="30">
        <f t="shared" si="0"/>
        <v>0</v>
      </c>
      <c r="J17" s="30"/>
      <c r="K17" s="30">
        <f t="shared" si="1"/>
        <v>0</v>
      </c>
      <c r="L17" s="4"/>
      <c r="M17" s="4"/>
      <c r="N17" s="4"/>
      <c r="O17" s="4"/>
      <c r="P17" s="4"/>
      <c r="Q17" s="4"/>
      <c r="R17" s="4"/>
      <c r="S17" s="4"/>
    </row>
    <row r="18" spans="2:19" ht="18.75">
      <c r="B18" s="12" t="s">
        <v>86</v>
      </c>
      <c r="C18" s="12"/>
      <c r="D18" s="12"/>
      <c r="E18" s="60">
        <v>2</v>
      </c>
      <c r="F18" s="12"/>
      <c r="G18" s="62">
        <v>0</v>
      </c>
      <c r="H18" s="19"/>
      <c r="I18" s="30">
        <f t="shared" si="0"/>
        <v>0</v>
      </c>
      <c r="J18" s="30"/>
      <c r="K18" s="30">
        <f t="shared" si="1"/>
        <v>0</v>
      </c>
      <c r="L18" s="4"/>
      <c r="M18" s="4"/>
      <c r="N18" s="4"/>
      <c r="O18" s="4"/>
      <c r="P18" s="4"/>
      <c r="Q18" s="4"/>
      <c r="R18" s="4"/>
      <c r="S18" s="4"/>
    </row>
    <row r="19" spans="2:19" ht="18.75">
      <c r="B19" s="113" t="s">
        <v>87</v>
      </c>
      <c r="C19" s="113"/>
      <c r="D19" s="112"/>
      <c r="E19" s="60">
        <v>2</v>
      </c>
      <c r="F19" s="12"/>
      <c r="G19" s="62">
        <v>0</v>
      </c>
      <c r="H19" s="19"/>
      <c r="I19" s="30">
        <f>IF(E19=1,(G19*$I$4),IF(E19=2,G19,0))</f>
        <v>0</v>
      </c>
      <c r="J19" s="30"/>
      <c r="K19" s="30">
        <f t="shared" si="1"/>
        <v>0</v>
      </c>
      <c r="L19" s="4"/>
      <c r="M19" s="4"/>
      <c r="N19" s="4"/>
      <c r="O19" s="4"/>
      <c r="P19" s="4"/>
      <c r="Q19" s="4"/>
      <c r="R19" s="4"/>
      <c r="S19" s="4"/>
    </row>
    <row r="20" spans="2:19" ht="18.75">
      <c r="B20" s="113" t="s">
        <v>87</v>
      </c>
      <c r="C20" s="113"/>
      <c r="D20" s="12"/>
      <c r="E20" s="60">
        <v>2</v>
      </c>
      <c r="F20" s="12"/>
      <c r="G20" s="62">
        <v>0</v>
      </c>
      <c r="H20" s="19"/>
      <c r="I20" s="30">
        <f>IF(E20=1,(G20*$I$4),IF(E20=2,G20,0))</f>
        <v>0</v>
      </c>
      <c r="J20" s="30"/>
      <c r="K20" s="30">
        <f>IF(E20=1,(G20-I20),IF(E20=2,0,G20))</f>
        <v>0</v>
      </c>
      <c r="L20" s="4"/>
      <c r="M20" s="4"/>
      <c r="N20" s="4"/>
      <c r="O20" s="4"/>
      <c r="P20" s="4"/>
      <c r="Q20" s="4"/>
      <c r="R20" s="4"/>
      <c r="S20" s="4"/>
    </row>
    <row r="21" spans="2:19" ht="18.75">
      <c r="B21" s="113" t="s">
        <v>87</v>
      </c>
      <c r="C21" s="113"/>
      <c r="D21" s="12"/>
      <c r="E21" s="60">
        <v>2</v>
      </c>
      <c r="F21" s="12"/>
      <c r="G21" s="62">
        <v>0</v>
      </c>
      <c r="H21" s="19"/>
      <c r="I21" s="30">
        <f>IF(E21=1,(G21*$I$4),IF(E21=2,G21,0))</f>
        <v>0</v>
      </c>
      <c r="J21" s="30"/>
      <c r="K21" s="30">
        <f>IF(E21=1,(G21-I21),IF(E21=2,0,G21))</f>
        <v>0</v>
      </c>
      <c r="L21" s="4"/>
      <c r="M21" s="4"/>
      <c r="N21" s="4"/>
      <c r="O21" s="4"/>
      <c r="P21" s="4"/>
      <c r="Q21" s="4"/>
      <c r="R21" s="4"/>
      <c r="S21" s="4"/>
    </row>
    <row r="22" spans="2:19" ht="18.75">
      <c r="B22" s="15" t="s">
        <v>8</v>
      </c>
      <c r="C22" s="15"/>
      <c r="D22" s="15"/>
      <c r="E22" s="61">
        <v>1</v>
      </c>
      <c r="F22" s="15"/>
      <c r="G22" s="63">
        <v>0</v>
      </c>
      <c r="H22" s="20"/>
      <c r="I22" s="31">
        <f>IF(E22=1,(G22*$I$4),IF(E22=2,G22,0))</f>
        <v>0</v>
      </c>
      <c r="J22" s="31"/>
      <c r="K22" s="31">
        <f t="shared" si="1"/>
        <v>0</v>
      </c>
      <c r="L22" s="4"/>
      <c r="M22" s="4"/>
      <c r="N22" s="4"/>
      <c r="O22" s="4"/>
      <c r="P22" s="4"/>
      <c r="Q22" s="4"/>
      <c r="R22" s="4"/>
      <c r="S22" s="4"/>
    </row>
    <row r="23" spans="2:19" ht="18.75">
      <c r="B23" s="12" t="s">
        <v>1</v>
      </c>
      <c r="C23" s="12"/>
      <c r="D23" s="12"/>
      <c r="E23" s="12"/>
      <c r="F23" s="12"/>
      <c r="G23" s="14">
        <f>SUM(G13:G22)</f>
        <v>1</v>
      </c>
      <c r="H23" s="14"/>
      <c r="I23" s="14">
        <f>SUM(I13:I22)</f>
        <v>0.6666666666666666</v>
      </c>
      <c r="J23" s="14"/>
      <c r="K23" s="14">
        <f>SUM(K13:K22)</f>
        <v>0.33333333333333337</v>
      </c>
      <c r="L23" s="4"/>
      <c r="M23" s="4"/>
      <c r="N23" s="4"/>
      <c r="O23" s="4"/>
      <c r="P23" s="4"/>
      <c r="Q23" s="4"/>
      <c r="R23" s="4"/>
      <c r="S23" s="4"/>
    </row>
    <row r="24" spans="2:11" ht="18.75">
      <c r="B24" s="118" t="s">
        <v>49</v>
      </c>
      <c r="C24" s="119"/>
      <c r="D24" s="119"/>
      <c r="E24" s="120"/>
      <c r="F24" s="11"/>
      <c r="G24" s="11"/>
      <c r="H24" s="11"/>
      <c r="I24" s="16">
        <f>I23/G23</f>
        <v>0.6666666666666666</v>
      </c>
      <c r="J24" s="16"/>
      <c r="K24" s="16">
        <f>K23/G23</f>
        <v>0.33333333333333337</v>
      </c>
    </row>
  </sheetData>
  <sheetProtection sheet="1" objects="1" scenarios="1"/>
  <mergeCells count="2">
    <mergeCell ref="B1:S1"/>
    <mergeCell ref="B24:E24"/>
  </mergeCells>
  <printOptions/>
  <pageMargins left="0.7" right="0.7" top="0.75" bottom="0.75" header="0.3" footer="0.3"/>
  <pageSetup horizontalDpi="600" verticalDpi="600" orientation="portrait" paperSize="150" r:id="rId2"/>
  <ignoredErrors>
    <ignoredError sqref="I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.7109375" style="0" customWidth="1"/>
    <col min="3" max="3" width="21.7109375" style="0" customWidth="1"/>
    <col min="4" max="4" width="15.7109375" style="0" customWidth="1"/>
    <col min="5" max="5" width="1.7109375" style="0" customWidth="1"/>
    <col min="6" max="6" width="4.7109375" style="0" customWidth="1"/>
    <col min="7" max="7" width="1.7109375" style="0" customWidth="1"/>
    <col min="8" max="9" width="10.7109375" style="0" customWidth="1"/>
    <col min="10" max="10" width="2.7109375" style="0" customWidth="1"/>
    <col min="11" max="12" width="10.7109375" style="0" customWidth="1"/>
    <col min="13" max="13" width="1.7109375" style="0" customWidth="1"/>
  </cols>
  <sheetData>
    <row r="1" spans="1:15" ht="18.75">
      <c r="A1" s="4"/>
      <c r="B1" s="4"/>
      <c r="C1" s="121" t="s">
        <v>71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30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8.75">
      <c r="A3" s="4"/>
      <c r="B3" s="4"/>
      <c r="C3" s="4" t="s">
        <v>57</v>
      </c>
      <c r="D3" s="83" t="s">
        <v>62</v>
      </c>
      <c r="E3" s="4"/>
      <c r="F3" s="4"/>
      <c r="G3" s="4"/>
      <c r="H3" s="83" t="s">
        <v>61</v>
      </c>
      <c r="I3" s="7" t="s">
        <v>58</v>
      </c>
      <c r="J3" s="4"/>
      <c r="K3" s="73"/>
      <c r="L3" s="4"/>
      <c r="M3" s="73"/>
      <c r="N3" s="73"/>
      <c r="O3" s="73"/>
    </row>
    <row r="4" spans="1:15" ht="9" customHeight="1">
      <c r="A4" s="4"/>
      <c r="B4" s="4"/>
      <c r="C4" s="73"/>
      <c r="D4" s="73"/>
      <c r="E4" s="73"/>
      <c r="F4" s="73"/>
      <c r="G4" s="4"/>
      <c r="H4" s="4"/>
      <c r="I4" s="4"/>
      <c r="J4" s="4"/>
      <c r="K4" s="73"/>
      <c r="L4" s="73"/>
      <c r="M4" s="73"/>
      <c r="N4" s="73"/>
      <c r="O4" s="73"/>
    </row>
    <row r="5" spans="1:15" ht="18.75">
      <c r="A5" s="4"/>
      <c r="B5" s="4"/>
      <c r="C5" s="4" t="s">
        <v>54</v>
      </c>
      <c r="D5" s="84">
        <v>125</v>
      </c>
      <c r="E5" s="73"/>
      <c r="F5" s="4"/>
      <c r="G5" s="4"/>
      <c r="H5" s="4"/>
      <c r="I5" s="4"/>
      <c r="J5" s="4"/>
      <c r="K5" s="73"/>
      <c r="L5" s="4"/>
      <c r="M5" s="73"/>
      <c r="N5" s="73"/>
      <c r="O5" s="73"/>
    </row>
    <row r="6" spans="1:15" ht="18.75">
      <c r="A6" s="4"/>
      <c r="B6" s="4"/>
      <c r="C6" s="4" t="s">
        <v>59</v>
      </c>
      <c r="D6" s="85">
        <v>3</v>
      </c>
      <c r="E6" s="73"/>
      <c r="F6" s="73"/>
      <c r="G6" s="4"/>
      <c r="H6" s="85">
        <v>3.5</v>
      </c>
      <c r="I6" s="7" t="s">
        <v>55</v>
      </c>
      <c r="J6" s="4"/>
      <c r="K6" s="73"/>
      <c r="L6" s="4"/>
      <c r="M6" s="73"/>
      <c r="N6" s="73"/>
      <c r="O6" s="73"/>
    </row>
    <row r="7" spans="1:15" ht="18.75">
      <c r="A7" s="4"/>
      <c r="B7" s="4"/>
      <c r="C7" s="4" t="s">
        <v>60</v>
      </c>
      <c r="D7" s="85">
        <v>20</v>
      </c>
      <c r="E7" s="73"/>
      <c r="F7" s="73"/>
      <c r="G7" s="4"/>
      <c r="H7" s="85">
        <v>10</v>
      </c>
      <c r="I7" s="7" t="s">
        <v>56</v>
      </c>
      <c r="J7" s="4"/>
      <c r="K7" s="73"/>
      <c r="L7" s="73"/>
      <c r="M7" s="73"/>
      <c r="N7" s="73"/>
      <c r="O7" s="73"/>
    </row>
    <row r="8" spans="1:15" ht="30" customHeight="1" thickBot="1">
      <c r="A8" s="4"/>
      <c r="B8" s="4"/>
      <c r="C8" s="4"/>
      <c r="D8" s="4"/>
      <c r="E8" s="73"/>
      <c r="F8" s="73"/>
      <c r="G8" s="4"/>
      <c r="H8" s="4"/>
      <c r="I8" s="4"/>
      <c r="J8" s="4"/>
      <c r="K8" s="73"/>
      <c r="L8" s="73"/>
      <c r="M8" s="73"/>
      <c r="N8" s="73"/>
      <c r="O8" s="73"/>
    </row>
    <row r="9" spans="1:15" ht="19.5" thickBot="1">
      <c r="A9" s="4"/>
      <c r="B9" s="86"/>
      <c r="C9" s="122" t="s">
        <v>72</v>
      </c>
      <c r="D9" s="122"/>
      <c r="E9" s="87"/>
      <c r="F9" s="73"/>
      <c r="G9" s="4"/>
      <c r="H9" s="123" t="s">
        <v>70</v>
      </c>
      <c r="I9" s="124"/>
      <c r="J9" s="124"/>
      <c r="K9" s="124"/>
      <c r="L9" s="125"/>
      <c r="M9" s="4"/>
      <c r="N9" s="73"/>
      <c r="O9" s="73"/>
    </row>
    <row r="10" spans="1:15" ht="18.75">
      <c r="A10" s="4"/>
      <c r="B10" s="88"/>
      <c r="C10" s="89"/>
      <c r="D10" s="89"/>
      <c r="E10" s="90"/>
      <c r="F10" s="73"/>
      <c r="G10" s="4"/>
      <c r="H10" s="91" t="s">
        <v>66</v>
      </c>
      <c r="I10" s="92" t="s">
        <v>68</v>
      </c>
      <c r="J10" s="4"/>
      <c r="K10" s="91" t="s">
        <v>69</v>
      </c>
      <c r="L10" s="92" t="s">
        <v>68</v>
      </c>
      <c r="M10" s="4"/>
      <c r="N10" s="73"/>
      <c r="O10" s="73"/>
    </row>
    <row r="11" spans="1:15" ht="19.5" thickBot="1">
      <c r="A11" s="4"/>
      <c r="B11" s="93"/>
      <c r="C11" s="94" t="s">
        <v>63</v>
      </c>
      <c r="D11" s="95">
        <f>D5*(H6/D6)</f>
        <v>145.83333333333334</v>
      </c>
      <c r="E11" s="96"/>
      <c r="F11" s="73"/>
      <c r="G11" s="4"/>
      <c r="H11" s="97" t="s">
        <v>67</v>
      </c>
      <c r="I11" s="98" t="s">
        <v>73</v>
      </c>
      <c r="J11" s="4"/>
      <c r="K11" s="97" t="s">
        <v>67</v>
      </c>
      <c r="L11" s="98" t="s">
        <v>73</v>
      </c>
      <c r="M11" s="4"/>
      <c r="N11" s="73"/>
      <c r="O11" s="73"/>
    </row>
    <row r="12" spans="1:15" ht="18.75">
      <c r="A12" s="4"/>
      <c r="B12" s="93"/>
      <c r="C12" s="94"/>
      <c r="D12" s="99"/>
      <c r="E12" s="96"/>
      <c r="F12" s="73"/>
      <c r="G12" s="4"/>
      <c r="H12" s="100">
        <v>0.5</v>
      </c>
      <c r="I12" s="101">
        <f aca="true" t="shared" si="0" ref="I12:I17">$D$5*(($H$6+H12)/$D$6)</f>
        <v>166.66666666666666</v>
      </c>
      <c r="J12" s="4"/>
      <c r="K12" s="102">
        <v>20</v>
      </c>
      <c r="L12" s="101">
        <f aca="true" t="shared" si="1" ref="L12:L17">$D$5*(($H$7+K12)/$D$7)</f>
        <v>187.5</v>
      </c>
      <c r="M12" s="4"/>
      <c r="N12" s="73"/>
      <c r="O12" s="73"/>
    </row>
    <row r="13" spans="1:15" ht="18.75">
      <c r="A13" s="4"/>
      <c r="B13" s="93"/>
      <c r="C13" s="94" t="s">
        <v>64</v>
      </c>
      <c r="D13" s="95">
        <f>D5*(H7/D7)</f>
        <v>62.5</v>
      </c>
      <c r="E13" s="96"/>
      <c r="F13" s="73"/>
      <c r="G13" s="4"/>
      <c r="H13" s="103">
        <v>0.25</v>
      </c>
      <c r="I13" s="104">
        <f t="shared" si="0"/>
        <v>156.25</v>
      </c>
      <c r="J13" s="4"/>
      <c r="K13" s="105">
        <v>10</v>
      </c>
      <c r="L13" s="104">
        <f t="shared" si="1"/>
        <v>125</v>
      </c>
      <c r="M13" s="4"/>
      <c r="N13" s="73"/>
      <c r="O13" s="73"/>
    </row>
    <row r="14" spans="1:15" ht="18.75">
      <c r="A14" s="4"/>
      <c r="B14" s="93"/>
      <c r="C14" s="94"/>
      <c r="D14" s="99"/>
      <c r="E14" s="96"/>
      <c r="F14" s="73"/>
      <c r="G14" s="4"/>
      <c r="H14" s="103">
        <v>0.1</v>
      </c>
      <c r="I14" s="104">
        <f t="shared" si="0"/>
        <v>150</v>
      </c>
      <c r="J14" s="4"/>
      <c r="K14" s="105">
        <v>5</v>
      </c>
      <c r="L14" s="104">
        <f t="shared" si="1"/>
        <v>93.75</v>
      </c>
      <c r="M14" s="4"/>
      <c r="N14" s="73"/>
      <c r="O14" s="73"/>
    </row>
    <row r="15" spans="1:15" ht="18.75">
      <c r="A15" s="4"/>
      <c r="B15" s="93"/>
      <c r="C15" s="94" t="s">
        <v>65</v>
      </c>
      <c r="D15" s="95">
        <f>D5*(H6/D6)*(H7/D7)</f>
        <v>72.91666666666667</v>
      </c>
      <c r="E15" s="96"/>
      <c r="F15" s="4"/>
      <c r="G15" s="4"/>
      <c r="H15" s="103">
        <v>-0.1</v>
      </c>
      <c r="I15" s="104">
        <f t="shared" si="0"/>
        <v>141.66666666666666</v>
      </c>
      <c r="J15" s="4"/>
      <c r="K15" s="105">
        <v>-5</v>
      </c>
      <c r="L15" s="104">
        <f t="shared" si="1"/>
        <v>31.25</v>
      </c>
      <c r="M15" s="4"/>
      <c r="N15" s="4"/>
      <c r="O15" s="4"/>
    </row>
    <row r="16" spans="1:15" ht="19.5" thickBot="1">
      <c r="A16" s="4"/>
      <c r="B16" s="106"/>
      <c r="C16" s="107"/>
      <c r="D16" s="107"/>
      <c r="E16" s="108"/>
      <c r="F16" s="4"/>
      <c r="G16" s="4"/>
      <c r="H16" s="103">
        <v>-0.25</v>
      </c>
      <c r="I16" s="104">
        <f t="shared" si="0"/>
        <v>135.41666666666666</v>
      </c>
      <c r="J16" s="4"/>
      <c r="K16" s="105">
        <v>-10</v>
      </c>
      <c r="L16" s="104">
        <f t="shared" si="1"/>
        <v>0</v>
      </c>
      <c r="M16" s="4"/>
      <c r="N16" s="4"/>
      <c r="O16" s="4"/>
    </row>
    <row r="17" spans="1:15" ht="19.5" thickBot="1">
      <c r="A17" s="4"/>
      <c r="B17" s="4"/>
      <c r="C17" s="4"/>
      <c r="D17" s="4"/>
      <c r="E17" s="4"/>
      <c r="F17" s="4"/>
      <c r="G17" s="4"/>
      <c r="H17" s="109">
        <v>-0.5</v>
      </c>
      <c r="I17" s="110">
        <f t="shared" si="0"/>
        <v>125</v>
      </c>
      <c r="J17" s="4"/>
      <c r="K17" s="111">
        <v>-20</v>
      </c>
      <c r="L17" s="110">
        <f t="shared" si="1"/>
        <v>-62.5</v>
      </c>
      <c r="M17" s="4"/>
      <c r="N17" s="4"/>
      <c r="O17" s="4"/>
    </row>
    <row r="18" spans="1:15" ht="18.75">
      <c r="A18" s="4"/>
      <c r="B18" s="4"/>
      <c r="C18" s="4"/>
      <c r="D18" s="4"/>
      <c r="E18" s="4"/>
      <c r="F18" s="4"/>
      <c r="G18" s="4"/>
      <c r="H18" s="73"/>
      <c r="I18" s="4"/>
      <c r="J18" s="4"/>
      <c r="K18" s="4"/>
      <c r="L18" s="4"/>
      <c r="M18" s="4"/>
      <c r="N18" s="73"/>
      <c r="O18" s="4"/>
    </row>
    <row r="19" spans="5:14" ht="15.75">
      <c r="E19" s="76"/>
      <c r="F19" s="76"/>
      <c r="H19" s="75"/>
      <c r="K19" s="75"/>
      <c r="N19" s="75"/>
    </row>
    <row r="20" spans="3:14" ht="15.75">
      <c r="C20" s="76"/>
      <c r="D20" s="76"/>
      <c r="E20" s="76"/>
      <c r="F20" s="76"/>
      <c r="H20" s="75"/>
      <c r="K20" s="75"/>
      <c r="N20" s="75"/>
    </row>
    <row r="21" spans="5:14" ht="15.75">
      <c r="E21" s="76"/>
      <c r="F21" s="76"/>
      <c r="H21" s="75"/>
      <c r="K21" s="75"/>
      <c r="N21" s="75"/>
    </row>
    <row r="22" spans="5:14" ht="15.75">
      <c r="E22" s="76"/>
      <c r="F22" s="76"/>
      <c r="H22" s="75"/>
      <c r="K22" s="75"/>
      <c r="N22" s="75"/>
    </row>
    <row r="23" spans="3:14" ht="15.75">
      <c r="C23" s="76"/>
      <c r="D23" s="76"/>
      <c r="E23" s="76"/>
      <c r="F23" s="76"/>
      <c r="H23" s="75"/>
      <c r="K23" s="75"/>
      <c r="N23" s="75"/>
    </row>
    <row r="24" spans="5:14" ht="15.75">
      <c r="E24" s="76"/>
      <c r="F24" s="76"/>
      <c r="G24" s="76"/>
      <c r="H24" s="75"/>
      <c r="K24" s="75"/>
      <c r="N24" s="75"/>
    </row>
    <row r="25" spans="5:15" ht="15.75">
      <c r="E25" s="76"/>
      <c r="F25" s="76"/>
      <c r="G25" s="76"/>
      <c r="H25" s="75"/>
      <c r="K25" s="75"/>
      <c r="N25" s="75"/>
      <c r="O25" s="76"/>
    </row>
    <row r="26" spans="3:15" ht="15.75">
      <c r="C26" s="76"/>
      <c r="D26" s="76"/>
      <c r="E26" s="76"/>
      <c r="F26" s="76"/>
      <c r="G26" s="76"/>
      <c r="H26" s="76"/>
      <c r="K26" s="76"/>
      <c r="N26" s="76"/>
      <c r="O26" s="76"/>
    </row>
    <row r="27" spans="3:15" ht="15.75">
      <c r="C27" s="76"/>
      <c r="D27" s="76"/>
      <c r="E27" s="76"/>
      <c r="F27" s="76"/>
      <c r="G27" s="76"/>
      <c r="O27" s="76"/>
    </row>
    <row r="28" spans="3:15" ht="15.7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3:15" ht="15.75"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5" ht="15">
      <c r="C35" t="s">
        <v>51</v>
      </c>
    </row>
    <row r="36" ht="15">
      <c r="C36" t="s">
        <v>52</v>
      </c>
    </row>
    <row r="37" ht="15">
      <c r="C37" t="s">
        <v>53</v>
      </c>
    </row>
  </sheetData>
  <sheetProtection sheet="1" objects="1" scenarios="1"/>
  <mergeCells count="3">
    <mergeCell ref="C1:O1"/>
    <mergeCell ref="C9:D9"/>
    <mergeCell ref="H9:L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8.7109375" style="0" customWidth="1"/>
    <col min="3" max="3" width="20.7109375" style="0" customWidth="1"/>
    <col min="4" max="4" width="4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2.7109375" style="0" customWidth="1"/>
    <col min="12" max="14" width="11.7109375" style="0" customWidth="1"/>
    <col min="15" max="15" width="2.7109375" style="0" customWidth="1"/>
    <col min="16" max="18" width="11.7109375" style="0" customWidth="1"/>
  </cols>
  <sheetData>
    <row r="1" spans="2:18" ht="18.75">
      <c r="B1" s="129" t="s">
        <v>83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9" customHeight="1"/>
    <row r="3" spans="2:18" ht="19.5" thickBot="1">
      <c r="B3" s="2"/>
      <c r="C3" s="2"/>
      <c r="D3" s="2"/>
      <c r="E3" s="2"/>
      <c r="F3" s="3" t="s">
        <v>3</v>
      </c>
      <c r="G3" s="3"/>
      <c r="H3" s="3" t="s">
        <v>4</v>
      </c>
      <c r="I3" s="3"/>
      <c r="J3" s="3" t="s">
        <v>2</v>
      </c>
      <c r="K3" s="4"/>
      <c r="L3" s="3" t="s">
        <v>3</v>
      </c>
      <c r="M3" s="3" t="s">
        <v>4</v>
      </c>
      <c r="N3" s="3" t="s">
        <v>2</v>
      </c>
      <c r="O3" s="4"/>
      <c r="P3" s="3" t="s">
        <v>3</v>
      </c>
      <c r="Q3" s="3" t="s">
        <v>4</v>
      </c>
      <c r="R3" s="3" t="s">
        <v>2</v>
      </c>
    </row>
    <row r="4" spans="2:18" ht="18.75">
      <c r="B4" s="8" t="s">
        <v>9</v>
      </c>
      <c r="C4" s="8"/>
      <c r="D4" s="8"/>
      <c r="E4" s="8"/>
      <c r="F4" s="9"/>
      <c r="G4" s="9"/>
      <c r="H4" s="58">
        <f>2/3</f>
        <v>0.6666666666666666</v>
      </c>
      <c r="I4" s="21"/>
      <c r="J4" s="39">
        <f>1-H4</f>
        <v>0.33333333333333337</v>
      </c>
      <c r="K4" s="4"/>
      <c r="L4" s="5"/>
      <c r="M4" s="6"/>
      <c r="N4" s="6"/>
      <c r="O4" s="4"/>
      <c r="P4" s="4"/>
      <c r="Q4" s="4"/>
      <c r="R4" s="4"/>
    </row>
    <row r="5" spans="2:18" ht="9" customHeight="1">
      <c r="B5" s="8"/>
      <c r="C5" s="8"/>
      <c r="D5" s="8"/>
      <c r="E5" s="8"/>
      <c r="F5" s="9"/>
      <c r="G5" s="9"/>
      <c r="H5" s="9"/>
      <c r="I5" s="9"/>
      <c r="J5" s="9"/>
      <c r="K5" s="4"/>
      <c r="L5" s="4"/>
      <c r="M5" s="4"/>
      <c r="N5" s="4"/>
      <c r="O5" s="4"/>
      <c r="P5" s="4"/>
      <c r="Q5" s="4"/>
      <c r="R5" s="4"/>
    </row>
    <row r="6" spans="2:18" ht="18.75">
      <c r="B6" s="17" t="s">
        <v>10</v>
      </c>
      <c r="C6" s="17"/>
      <c r="D6" s="17"/>
      <c r="E6" s="17"/>
      <c r="F6" s="18"/>
      <c r="G6" s="18"/>
      <c r="H6" s="18"/>
      <c r="I6" s="18"/>
      <c r="J6" s="18"/>
      <c r="K6" s="4"/>
      <c r="L6" s="17" t="s">
        <v>11</v>
      </c>
      <c r="M6" s="18"/>
      <c r="N6" s="64">
        <v>4.55</v>
      </c>
      <c r="O6" s="11"/>
      <c r="P6" s="18" t="s">
        <v>13</v>
      </c>
      <c r="Q6" s="18"/>
      <c r="R6" s="18"/>
    </row>
    <row r="7" spans="2:18" ht="18.75">
      <c r="B7" s="59">
        <v>130</v>
      </c>
      <c r="C7" s="10" t="s">
        <v>12</v>
      </c>
      <c r="D7" s="10"/>
      <c r="E7" s="10"/>
      <c r="F7" s="13">
        <f>B7</f>
        <v>130</v>
      </c>
      <c r="G7" s="13"/>
      <c r="H7" s="13">
        <f>F7*$H$4</f>
        <v>86.66666666666666</v>
      </c>
      <c r="I7" s="13"/>
      <c r="J7" s="13">
        <f>F7-H7</f>
        <v>43.33333333333334</v>
      </c>
      <c r="K7" s="4"/>
      <c r="L7" s="42">
        <f>F7*$N$6</f>
        <v>591.5</v>
      </c>
      <c r="M7" s="42">
        <f>H7*$N$6</f>
        <v>394.33333333333326</v>
      </c>
      <c r="N7" s="42">
        <f>J7*$N$6</f>
        <v>197.1666666666667</v>
      </c>
      <c r="O7" s="43"/>
      <c r="P7" s="43">
        <f>L7-$F$21</f>
        <v>270.5900000000001</v>
      </c>
      <c r="Q7" s="43">
        <f>M7-$H$21</f>
        <v>171.72999999999993</v>
      </c>
      <c r="R7" s="43">
        <f>P7-Q7</f>
        <v>98.86000000000016</v>
      </c>
    </row>
    <row r="8" spans="2:18" ht="18.75">
      <c r="B8" s="59">
        <v>120</v>
      </c>
      <c r="C8" s="10" t="s">
        <v>12</v>
      </c>
      <c r="D8" s="10"/>
      <c r="E8" s="10"/>
      <c r="F8" s="13">
        <f>B8</f>
        <v>120</v>
      </c>
      <c r="G8" s="13"/>
      <c r="H8" s="13">
        <f>F8*$H$4</f>
        <v>80</v>
      </c>
      <c r="I8" s="13"/>
      <c r="J8" s="13">
        <f>F8-H8</f>
        <v>40</v>
      </c>
      <c r="K8" s="4"/>
      <c r="L8" s="42">
        <f>F8*$N$6</f>
        <v>546</v>
      </c>
      <c r="M8" s="42">
        <f>H8*$N$6</f>
        <v>364</v>
      </c>
      <c r="N8" s="42">
        <f>J8*$N$6</f>
        <v>182</v>
      </c>
      <c r="O8" s="43"/>
      <c r="P8" s="43">
        <f>L8-$F$21</f>
        <v>225.0900000000001</v>
      </c>
      <c r="Q8" s="43">
        <f>M8-$H$21</f>
        <v>141.39666666666668</v>
      </c>
      <c r="R8" s="43">
        <f>P8-Q8</f>
        <v>83.69333333333341</v>
      </c>
    </row>
    <row r="9" spans="2:18" ht="18.75">
      <c r="B9" s="59">
        <v>110</v>
      </c>
      <c r="C9" s="10" t="s">
        <v>12</v>
      </c>
      <c r="D9" s="10"/>
      <c r="E9" s="10"/>
      <c r="F9" s="13">
        <f>B9</f>
        <v>110</v>
      </c>
      <c r="G9" s="13"/>
      <c r="H9" s="13">
        <f>F9*$H$4</f>
        <v>73.33333333333333</v>
      </c>
      <c r="I9" s="13"/>
      <c r="J9" s="13">
        <f>F9-H9</f>
        <v>36.66666666666667</v>
      </c>
      <c r="K9" s="4"/>
      <c r="L9" s="42">
        <f>F9*$N$6</f>
        <v>500.5</v>
      </c>
      <c r="M9" s="42">
        <f>H9*$N$6</f>
        <v>333.66666666666663</v>
      </c>
      <c r="N9" s="42">
        <f>J9*$N$6</f>
        <v>166.83333333333334</v>
      </c>
      <c r="O9" s="43"/>
      <c r="P9" s="43">
        <f>L9-$F$21</f>
        <v>179.5900000000001</v>
      </c>
      <c r="Q9" s="43">
        <f>M9-$H$21</f>
        <v>111.0633333333333</v>
      </c>
      <c r="R9" s="43">
        <f>P9-Q9</f>
        <v>68.52666666666678</v>
      </c>
    </row>
    <row r="10" spans="2:18" ht="18.75">
      <c r="B10" s="59">
        <v>95</v>
      </c>
      <c r="C10" s="10" t="s">
        <v>12</v>
      </c>
      <c r="D10" s="10"/>
      <c r="E10" s="10"/>
      <c r="F10" s="13">
        <f>B10</f>
        <v>95</v>
      </c>
      <c r="G10" s="13"/>
      <c r="H10" s="13">
        <f>F10*$H$4</f>
        <v>63.33333333333333</v>
      </c>
      <c r="I10" s="13"/>
      <c r="J10" s="13">
        <f>F10-H10</f>
        <v>31.66666666666667</v>
      </c>
      <c r="K10" s="4"/>
      <c r="L10" s="42">
        <f>F10*$N$6</f>
        <v>432.25</v>
      </c>
      <c r="M10" s="42">
        <f>H10*$N$6</f>
        <v>288.16666666666663</v>
      </c>
      <c r="N10" s="42">
        <f>J10*$N$6</f>
        <v>144.08333333333334</v>
      </c>
      <c r="O10" s="43"/>
      <c r="P10" s="43">
        <f>L10-$F$21</f>
        <v>111.34000000000009</v>
      </c>
      <c r="Q10" s="43">
        <f>M10-$H$21</f>
        <v>65.5633333333333</v>
      </c>
      <c r="R10" s="43">
        <f>P10-Q10</f>
        <v>45.776666666666785</v>
      </c>
    </row>
    <row r="11" spans="2:18" ht="9" customHeight="1">
      <c r="B11" s="11"/>
      <c r="C11" s="11"/>
      <c r="D11" s="32"/>
      <c r="E11" s="11"/>
      <c r="F11" s="11"/>
      <c r="G11" s="11"/>
      <c r="H11" s="11"/>
      <c r="I11" s="11"/>
      <c r="J11" s="11"/>
      <c r="K11" s="4"/>
      <c r="L11" s="4"/>
      <c r="M11" s="4"/>
      <c r="N11" s="4"/>
      <c r="O11" s="4"/>
      <c r="P11" s="4"/>
      <c r="Q11" s="4"/>
      <c r="R11" s="4"/>
    </row>
    <row r="12" spans="2:15" ht="19.5" thickBot="1">
      <c r="B12" s="18" t="s">
        <v>0</v>
      </c>
      <c r="C12" s="18"/>
      <c r="D12" s="33" t="s">
        <v>21</v>
      </c>
      <c r="E12" s="18"/>
      <c r="F12" s="18"/>
      <c r="G12" s="18"/>
      <c r="H12" s="18"/>
      <c r="I12" s="18"/>
      <c r="J12" s="18"/>
      <c r="K12" s="4"/>
      <c r="L12" s="4"/>
      <c r="M12" s="4"/>
      <c r="N12" s="4"/>
      <c r="O12" s="4"/>
    </row>
    <row r="13" spans="2:18" ht="18.75">
      <c r="B13" s="12" t="s">
        <v>5</v>
      </c>
      <c r="C13" s="12"/>
      <c r="D13" s="60">
        <v>1</v>
      </c>
      <c r="E13" s="12"/>
      <c r="F13" s="62">
        <f>87.1+21.76</f>
        <v>108.86</v>
      </c>
      <c r="G13" s="19"/>
      <c r="H13" s="30">
        <f aca="true" t="shared" si="0" ref="H13:H18">IF(D13=1,(F13*$H$4),IF(D13=2,F13,0))</f>
        <v>72.57333333333332</v>
      </c>
      <c r="I13" s="30"/>
      <c r="J13" s="30">
        <f aca="true" t="shared" si="1" ref="J13:J20">IF(D13=1,(F13-H13),IF(D13=2,0,F13))</f>
        <v>36.286666666666676</v>
      </c>
      <c r="K13" s="4"/>
      <c r="L13" s="4"/>
      <c r="M13" s="23" t="s">
        <v>16</v>
      </c>
      <c r="N13" s="24"/>
      <c r="O13" s="24"/>
      <c r="P13" s="35"/>
      <c r="Q13" s="25"/>
      <c r="R13" s="8"/>
    </row>
    <row r="14" spans="2:17" ht="18.75">
      <c r="B14" s="7" t="s">
        <v>17</v>
      </c>
      <c r="D14" s="60">
        <v>2</v>
      </c>
      <c r="E14" s="12"/>
      <c r="F14" s="62">
        <v>18</v>
      </c>
      <c r="H14" s="30">
        <f t="shared" si="0"/>
        <v>18</v>
      </c>
      <c r="I14" s="30"/>
      <c r="J14" s="30">
        <f t="shared" si="1"/>
        <v>0</v>
      </c>
      <c r="K14" s="4"/>
      <c r="L14" s="4"/>
      <c r="M14" s="26" t="s">
        <v>14</v>
      </c>
      <c r="N14" s="27"/>
      <c r="O14" s="27"/>
      <c r="P14" s="34">
        <f>H21/N6</f>
        <v>48.923809523809524</v>
      </c>
      <c r="Q14" s="36" t="str">
        <f>C7</f>
        <v>bushels</v>
      </c>
    </row>
    <row r="15" spans="2:17" ht="19.5" thickBot="1">
      <c r="B15" s="7" t="s">
        <v>84</v>
      </c>
      <c r="D15" s="60">
        <v>1</v>
      </c>
      <c r="E15" s="12"/>
      <c r="F15" s="62">
        <v>42.41</v>
      </c>
      <c r="H15" s="30">
        <f t="shared" si="0"/>
        <v>28.27333333333333</v>
      </c>
      <c r="I15" s="30"/>
      <c r="J15" s="30">
        <f t="shared" si="1"/>
        <v>14.136666666666667</v>
      </c>
      <c r="K15" s="4"/>
      <c r="L15" s="4"/>
      <c r="M15" s="28" t="s">
        <v>15</v>
      </c>
      <c r="N15" s="29"/>
      <c r="O15" s="29"/>
      <c r="P15" s="37">
        <f>J21/N6</f>
        <v>21.605860805860807</v>
      </c>
      <c r="Q15" s="38" t="str">
        <f>C7</f>
        <v>bushels</v>
      </c>
    </row>
    <row r="16" spans="2:18" ht="18.75">
      <c r="B16" s="12" t="s">
        <v>6</v>
      </c>
      <c r="C16" s="12"/>
      <c r="D16" s="60">
        <v>3</v>
      </c>
      <c r="E16" s="12"/>
      <c r="F16" s="62">
        <v>9.5</v>
      </c>
      <c r="G16" s="19"/>
      <c r="H16" s="30">
        <f t="shared" si="0"/>
        <v>0</v>
      </c>
      <c r="I16" s="30"/>
      <c r="J16" s="30">
        <f t="shared" si="1"/>
        <v>9.5</v>
      </c>
      <c r="K16" s="4"/>
      <c r="L16" s="4"/>
      <c r="M16" s="4"/>
      <c r="N16" s="4"/>
      <c r="O16" s="4"/>
      <c r="P16" s="4"/>
      <c r="Q16" s="4"/>
      <c r="R16" s="4"/>
    </row>
    <row r="17" spans="2:18" ht="18.75">
      <c r="B17" s="12" t="s">
        <v>85</v>
      </c>
      <c r="C17" s="12"/>
      <c r="D17" s="60">
        <v>3</v>
      </c>
      <c r="E17" s="12"/>
      <c r="F17" s="62">
        <v>33.48</v>
      </c>
      <c r="G17" s="19"/>
      <c r="H17" s="30">
        <f t="shared" si="0"/>
        <v>0</v>
      </c>
      <c r="I17" s="30"/>
      <c r="J17" s="30">
        <f t="shared" si="1"/>
        <v>33.48</v>
      </c>
      <c r="K17" s="4"/>
      <c r="L17" s="4"/>
      <c r="M17" s="4"/>
      <c r="N17" s="4"/>
      <c r="O17" s="4"/>
      <c r="P17" s="4"/>
      <c r="Q17" s="4"/>
      <c r="R17" s="4"/>
    </row>
    <row r="18" spans="2:18" ht="18.75">
      <c r="B18" s="12" t="s">
        <v>86</v>
      </c>
      <c r="C18" s="12"/>
      <c r="D18" s="60">
        <v>2</v>
      </c>
      <c r="E18" s="12"/>
      <c r="F18" s="62">
        <v>31.7</v>
      </c>
      <c r="G18" s="19"/>
      <c r="H18" s="30">
        <f t="shared" si="0"/>
        <v>31.7</v>
      </c>
      <c r="I18" s="30"/>
      <c r="J18" s="30">
        <f t="shared" si="1"/>
        <v>0</v>
      </c>
      <c r="K18" s="4"/>
      <c r="L18" s="4"/>
      <c r="M18" s="4"/>
      <c r="N18" s="4"/>
      <c r="O18" s="4"/>
      <c r="P18" s="4"/>
      <c r="Q18" s="4"/>
      <c r="R18" s="4"/>
    </row>
    <row r="19" spans="2:18" ht="18.75">
      <c r="B19" s="12" t="s">
        <v>87</v>
      </c>
      <c r="C19" s="12"/>
      <c r="D19" s="60">
        <v>2</v>
      </c>
      <c r="E19" s="12"/>
      <c r="F19" s="62">
        <v>62.25</v>
      </c>
      <c r="G19" s="19"/>
      <c r="H19" s="30">
        <f>IF(D19=1,(F19*$H$4),IF(D19=2,F19,0))</f>
        <v>62.25</v>
      </c>
      <c r="I19" s="30"/>
      <c r="J19" s="30">
        <f t="shared" si="1"/>
        <v>0</v>
      </c>
      <c r="K19" s="4"/>
      <c r="L19" s="4"/>
      <c r="M19" s="4"/>
      <c r="N19" s="4"/>
      <c r="O19" s="4"/>
      <c r="P19" s="4"/>
      <c r="Q19" s="4"/>
      <c r="R19" s="4"/>
    </row>
    <row r="20" spans="2:18" ht="18.75">
      <c r="B20" s="15" t="s">
        <v>8</v>
      </c>
      <c r="C20" s="15"/>
      <c r="D20" s="61">
        <v>1</v>
      </c>
      <c r="E20" s="15"/>
      <c r="F20" s="63">
        <v>14.71</v>
      </c>
      <c r="G20" s="20"/>
      <c r="H20" s="31">
        <f>IF(D20=1,(F20*$H$4),IF(D20=2,F20,0))</f>
        <v>9.806666666666667</v>
      </c>
      <c r="I20" s="31"/>
      <c r="J20" s="31">
        <f t="shared" si="1"/>
        <v>4.903333333333334</v>
      </c>
      <c r="K20" s="4"/>
      <c r="L20" s="4"/>
      <c r="M20" s="4"/>
      <c r="N20" s="4"/>
      <c r="O20" s="4"/>
      <c r="P20" s="4"/>
      <c r="Q20" s="4"/>
      <c r="R20" s="4"/>
    </row>
    <row r="21" spans="2:18" ht="18.75">
      <c r="B21" s="12" t="s">
        <v>1</v>
      </c>
      <c r="C21" s="12"/>
      <c r="D21" s="12"/>
      <c r="E21" s="12"/>
      <c r="F21" s="14">
        <f>SUM(F13:F20)</f>
        <v>320.9099999999999</v>
      </c>
      <c r="G21" s="14"/>
      <c r="H21" s="14">
        <f>SUM(H13:H20)</f>
        <v>222.60333333333332</v>
      </c>
      <c r="I21" s="14"/>
      <c r="J21" s="14">
        <f>SUM(J13:J20)</f>
        <v>98.30666666666667</v>
      </c>
      <c r="K21" s="4"/>
      <c r="L21" s="4"/>
      <c r="M21" s="4"/>
      <c r="N21" s="4"/>
      <c r="O21" s="4"/>
      <c r="P21" s="4"/>
      <c r="Q21" s="4"/>
      <c r="R21" s="4"/>
    </row>
    <row r="22" spans="2:10" ht="18.75">
      <c r="B22" s="126" t="s">
        <v>49</v>
      </c>
      <c r="C22" s="127"/>
      <c r="D22" s="128"/>
      <c r="E22" s="11"/>
      <c r="F22" s="11"/>
      <c r="G22" s="11"/>
      <c r="H22" s="16">
        <f>H21/F21</f>
        <v>0.6936628130420784</v>
      </c>
      <c r="I22" s="16"/>
      <c r="J22" s="16">
        <f>J21/F21</f>
        <v>0.30633718695792184</v>
      </c>
    </row>
  </sheetData>
  <sheetProtection sheet="1" objects="1" scenarios="1"/>
  <mergeCells count="2">
    <mergeCell ref="B22:D22"/>
    <mergeCell ref="B1:R1"/>
  </mergeCells>
  <printOptions/>
  <pageMargins left="0.7" right="0.7" top="0.75" bottom="0.75" header="0.3" footer="0.3"/>
  <pageSetup horizontalDpi="600" verticalDpi="600" orientation="portrait" paperSize="150" r:id="rId2"/>
  <ignoredErrors>
    <ignoredError sqref="F1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8.7109375" style="0" customWidth="1"/>
    <col min="3" max="3" width="20.7109375" style="0" customWidth="1"/>
    <col min="4" max="4" width="4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2.7109375" style="0" customWidth="1"/>
    <col min="12" max="14" width="11.7109375" style="0" customWidth="1"/>
    <col min="15" max="15" width="2.7109375" style="0" customWidth="1"/>
    <col min="16" max="18" width="11.7109375" style="0" customWidth="1"/>
    <col min="23" max="23" width="1.7109375" style="0" customWidth="1"/>
    <col min="24" max="24" width="40.7109375" style="0" customWidth="1"/>
    <col min="25" max="27" width="12.7109375" style="0" customWidth="1"/>
    <col min="28" max="29" width="1.7109375" style="0" customWidth="1"/>
  </cols>
  <sheetData>
    <row r="1" spans="1:18" ht="15">
      <c r="A1" s="77"/>
      <c r="B1" s="78" t="s">
        <v>75</v>
      </c>
      <c r="C1" s="78"/>
      <c r="D1" s="78"/>
      <c r="E1" s="78"/>
      <c r="F1" s="78" t="s">
        <v>76</v>
      </c>
      <c r="G1" s="78"/>
      <c r="H1" s="78"/>
      <c r="I1" s="78"/>
      <c r="J1" s="78" t="s">
        <v>79</v>
      </c>
      <c r="K1" s="78"/>
      <c r="L1" s="78"/>
      <c r="M1" s="78"/>
      <c r="N1" s="78" t="s">
        <v>80</v>
      </c>
      <c r="O1" s="78"/>
      <c r="P1" s="78"/>
      <c r="Q1" s="78"/>
      <c r="R1" s="79"/>
    </row>
    <row r="2" spans="1:18" ht="15.75" thickBot="1">
      <c r="A2" s="80"/>
      <c r="B2" s="81" t="s">
        <v>77</v>
      </c>
      <c r="C2" s="81"/>
      <c r="D2" s="81"/>
      <c r="E2" s="81"/>
      <c r="F2" s="81" t="s">
        <v>78</v>
      </c>
      <c r="G2" s="81"/>
      <c r="H2" s="81"/>
      <c r="I2" s="81"/>
      <c r="J2" s="81" t="s">
        <v>81</v>
      </c>
      <c r="K2" s="81"/>
      <c r="L2" s="81"/>
      <c r="M2" s="81"/>
      <c r="N2" s="81" t="s">
        <v>82</v>
      </c>
      <c r="O2" s="81"/>
      <c r="P2" s="81"/>
      <c r="Q2" s="81"/>
      <c r="R2" s="82"/>
    </row>
    <row r="4" spans="2:27" ht="18.75">
      <c r="B4" s="121" t="s">
        <v>22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X4" s="129" t="s">
        <v>37</v>
      </c>
      <c r="Y4" s="129"/>
      <c r="Z4" s="129"/>
      <c r="AA4" s="129"/>
    </row>
    <row r="6" spans="2:27" ht="19.5" thickBot="1">
      <c r="B6" s="2"/>
      <c r="C6" s="2"/>
      <c r="D6" s="2"/>
      <c r="E6" s="2"/>
      <c r="F6" s="3" t="s">
        <v>3</v>
      </c>
      <c r="G6" s="3"/>
      <c r="H6" s="3" t="s">
        <v>4</v>
      </c>
      <c r="I6" s="3"/>
      <c r="J6" s="3" t="s">
        <v>2</v>
      </c>
      <c r="K6" s="4"/>
      <c r="L6" s="3" t="s">
        <v>3</v>
      </c>
      <c r="M6" s="3" t="s">
        <v>4</v>
      </c>
      <c r="N6" s="3" t="s">
        <v>2</v>
      </c>
      <c r="O6" s="4"/>
      <c r="P6" s="3" t="s">
        <v>3</v>
      </c>
      <c r="Q6" s="3" t="s">
        <v>4</v>
      </c>
      <c r="R6" s="3" t="s">
        <v>2</v>
      </c>
      <c r="X6" s="1"/>
      <c r="Y6" s="3" t="s">
        <v>34</v>
      </c>
      <c r="Z6" s="3" t="s">
        <v>35</v>
      </c>
      <c r="AA6" s="3" t="s">
        <v>36</v>
      </c>
    </row>
    <row r="7" spans="2:27" ht="18.75">
      <c r="B7" s="8" t="s">
        <v>9</v>
      </c>
      <c r="C7" s="8"/>
      <c r="D7" s="8"/>
      <c r="E7" s="8"/>
      <c r="F7" s="9"/>
      <c r="G7" s="9"/>
      <c r="H7" s="58">
        <f>2/3</f>
        <v>0.6666666666666666</v>
      </c>
      <c r="I7" s="21"/>
      <c r="J7" s="39">
        <f>1-H7</f>
        <v>0.33333333333333337</v>
      </c>
      <c r="K7" s="4"/>
      <c r="L7" s="5"/>
      <c r="M7" s="6"/>
      <c r="N7" s="6"/>
      <c r="O7" s="4"/>
      <c r="P7" s="4"/>
      <c r="Q7" s="4"/>
      <c r="R7" s="4"/>
      <c r="Y7" s="4"/>
      <c r="Z7" s="4"/>
      <c r="AA7" s="4"/>
    </row>
    <row r="8" spans="2:29" ht="18.75" customHeight="1">
      <c r="B8" s="8"/>
      <c r="C8" s="8"/>
      <c r="D8" s="8"/>
      <c r="E8" s="8"/>
      <c r="F8" s="9"/>
      <c r="G8" s="9"/>
      <c r="H8" s="9"/>
      <c r="I8" s="9"/>
      <c r="J8" s="9"/>
      <c r="K8" s="4"/>
      <c r="L8" s="4"/>
      <c r="M8" s="4"/>
      <c r="N8" s="4"/>
      <c r="O8" s="4"/>
      <c r="P8" s="4"/>
      <c r="Q8" s="4"/>
      <c r="R8" s="4"/>
      <c r="X8" s="4" t="s">
        <v>27</v>
      </c>
      <c r="Y8" s="68">
        <v>15</v>
      </c>
      <c r="Z8" s="68">
        <v>300</v>
      </c>
      <c r="AA8" s="68">
        <v>200</v>
      </c>
      <c r="AB8" s="47"/>
      <c r="AC8" s="47"/>
    </row>
    <row r="9" spans="2:29" ht="18.75">
      <c r="B9" s="17" t="s">
        <v>10</v>
      </c>
      <c r="C9" s="17"/>
      <c r="D9" s="17"/>
      <c r="E9" s="17"/>
      <c r="F9" s="18"/>
      <c r="G9" s="18"/>
      <c r="H9" s="18"/>
      <c r="I9" s="18"/>
      <c r="J9" s="18"/>
      <c r="K9" s="4"/>
      <c r="L9" s="17" t="s">
        <v>11</v>
      </c>
      <c r="M9" s="18"/>
      <c r="N9" s="64">
        <v>4</v>
      </c>
      <c r="O9" s="11"/>
      <c r="P9" s="18" t="s">
        <v>13</v>
      </c>
      <c r="Q9" s="18"/>
      <c r="R9" s="18"/>
      <c r="X9" s="4"/>
      <c r="Y9" s="4"/>
      <c r="Z9" s="4"/>
      <c r="AA9" s="4"/>
      <c r="AC9" s="47"/>
    </row>
    <row r="10" spans="2:29" ht="18.75" customHeight="1">
      <c r="B10" s="59">
        <v>60</v>
      </c>
      <c r="C10" s="10" t="s">
        <v>12</v>
      </c>
      <c r="D10" s="10"/>
      <c r="E10" s="10"/>
      <c r="F10" s="13">
        <f>B10</f>
        <v>60</v>
      </c>
      <c r="G10" s="13"/>
      <c r="H10" s="14">
        <f>F10*$H$7</f>
        <v>40</v>
      </c>
      <c r="I10" s="14"/>
      <c r="J10" s="14">
        <f>F10-H10</f>
        <v>20</v>
      </c>
      <c r="K10" s="4"/>
      <c r="L10" s="42">
        <f>F10*$N$9</f>
        <v>240</v>
      </c>
      <c r="M10" s="42">
        <f>H10*$N$9</f>
        <v>160</v>
      </c>
      <c r="N10" s="42">
        <f>J10*$N$9</f>
        <v>80</v>
      </c>
      <c r="O10" s="43"/>
      <c r="P10" s="43">
        <f>L10-$F$20</f>
        <v>150.59</v>
      </c>
      <c r="Q10" s="43">
        <f>M10-$H$20</f>
        <v>87.39</v>
      </c>
      <c r="R10" s="43">
        <f>P10-Q10</f>
        <v>63.2</v>
      </c>
      <c r="X10" s="4" t="s">
        <v>30</v>
      </c>
      <c r="Y10" s="69">
        <v>4.5</v>
      </c>
      <c r="Z10" s="69">
        <v>3.5</v>
      </c>
      <c r="AA10" s="70">
        <v>150</v>
      </c>
      <c r="AC10" s="47"/>
    </row>
    <row r="11" spans="2:29" ht="18.75">
      <c r="B11" s="59">
        <v>40</v>
      </c>
      <c r="C11" s="10" t="s">
        <v>12</v>
      </c>
      <c r="D11" s="10"/>
      <c r="E11" s="10"/>
      <c r="F11" s="13">
        <f>B11</f>
        <v>40</v>
      </c>
      <c r="G11" s="13"/>
      <c r="H11" s="14">
        <f>F11*$H$7</f>
        <v>26.666666666666664</v>
      </c>
      <c r="I11" s="14"/>
      <c r="J11" s="14">
        <f>F11-H11</f>
        <v>13.333333333333336</v>
      </c>
      <c r="K11" s="4"/>
      <c r="L11" s="42">
        <f>F11*$N$9</f>
        <v>160</v>
      </c>
      <c r="M11" s="42">
        <f>H11*$N$9</f>
        <v>106.66666666666666</v>
      </c>
      <c r="N11" s="42">
        <f>J11*$N$9</f>
        <v>53.33333333333334</v>
      </c>
      <c r="O11" s="43"/>
      <c r="P11" s="43">
        <f>L11-$F$20</f>
        <v>70.59</v>
      </c>
      <c r="Q11" s="43">
        <f>M11-$H$20</f>
        <v>34.05666666666666</v>
      </c>
      <c r="R11" s="43">
        <f>P11-Q11</f>
        <v>36.533333333333346</v>
      </c>
      <c r="X11" s="4" t="s">
        <v>28</v>
      </c>
      <c r="Y11" s="69">
        <v>3.75</v>
      </c>
      <c r="Z11" s="69">
        <v>3.25</v>
      </c>
      <c r="AA11" s="70">
        <v>90</v>
      </c>
      <c r="AC11" s="47"/>
    </row>
    <row r="12" spans="2:29" ht="18.75">
      <c r="B12" s="59">
        <v>35</v>
      </c>
      <c r="C12" s="10" t="s">
        <v>12</v>
      </c>
      <c r="D12" s="10"/>
      <c r="E12" s="10"/>
      <c r="F12" s="13">
        <f>B12</f>
        <v>35</v>
      </c>
      <c r="G12" s="13"/>
      <c r="H12" s="14">
        <f>F12*$H$7</f>
        <v>23.333333333333332</v>
      </c>
      <c r="I12" s="14"/>
      <c r="J12" s="14">
        <f>F12-H12</f>
        <v>11.666666666666668</v>
      </c>
      <c r="K12" s="4"/>
      <c r="L12" s="42">
        <f>F12*$N$9</f>
        <v>140</v>
      </c>
      <c r="M12" s="42">
        <f>H12*$N$9</f>
        <v>93.33333333333333</v>
      </c>
      <c r="N12" s="42">
        <f>J12*$N$9</f>
        <v>46.66666666666667</v>
      </c>
      <c r="O12" s="43"/>
      <c r="P12" s="43">
        <f>L12-$F$20</f>
        <v>50.59</v>
      </c>
      <c r="Q12" s="43">
        <f>M12-$H$20</f>
        <v>20.72333333333333</v>
      </c>
      <c r="R12" s="43">
        <f>P12-Q12</f>
        <v>29.866666666666674</v>
      </c>
      <c r="X12" s="4"/>
      <c r="Y12" s="48"/>
      <c r="Z12" s="48"/>
      <c r="AA12" s="49"/>
      <c r="AC12" s="47"/>
    </row>
    <row r="13" spans="2:29" ht="18.75">
      <c r="B13" s="59">
        <v>25</v>
      </c>
      <c r="C13" s="10" t="s">
        <v>12</v>
      </c>
      <c r="D13" s="10"/>
      <c r="E13" s="10"/>
      <c r="F13" s="13">
        <f>B13</f>
        <v>25</v>
      </c>
      <c r="G13" s="13"/>
      <c r="H13" s="14">
        <f>F13*$H$7</f>
        <v>16.666666666666664</v>
      </c>
      <c r="I13" s="14"/>
      <c r="J13" s="14">
        <f>F13-H13</f>
        <v>8.333333333333336</v>
      </c>
      <c r="K13" s="4"/>
      <c r="L13" s="42">
        <f>F13*$N$9</f>
        <v>100</v>
      </c>
      <c r="M13" s="42">
        <f>H13*$N$9</f>
        <v>66.66666666666666</v>
      </c>
      <c r="N13" s="42">
        <f>J13*$N$9</f>
        <v>33.33333333333334</v>
      </c>
      <c r="O13" s="43"/>
      <c r="P13" s="43">
        <f>L13-$F$20</f>
        <v>10.590000000000003</v>
      </c>
      <c r="Q13" s="43">
        <f>M13-$H$20</f>
        <v>-5.943333333333342</v>
      </c>
      <c r="R13" s="43">
        <f>P13-Q13</f>
        <v>16.533333333333346</v>
      </c>
      <c r="X13" s="4" t="s">
        <v>33</v>
      </c>
      <c r="Y13" s="71">
        <v>40</v>
      </c>
      <c r="Z13" s="71">
        <v>200</v>
      </c>
      <c r="AA13" s="72">
        <v>6</v>
      </c>
      <c r="AC13" s="47"/>
    </row>
    <row r="14" spans="2:29" ht="18.75" customHeight="1">
      <c r="B14" s="11"/>
      <c r="C14" s="11"/>
      <c r="D14" s="32"/>
      <c r="E14" s="11"/>
      <c r="F14" s="11"/>
      <c r="G14" s="11"/>
      <c r="H14" s="11"/>
      <c r="I14" s="11"/>
      <c r="J14" s="11"/>
      <c r="K14" s="4"/>
      <c r="L14" s="4"/>
      <c r="M14" s="4"/>
      <c r="N14" s="4"/>
      <c r="O14" s="4"/>
      <c r="P14" s="4"/>
      <c r="Q14" s="4"/>
      <c r="R14" s="4"/>
      <c r="X14" s="4" t="s">
        <v>31</v>
      </c>
      <c r="Y14" s="71">
        <v>32</v>
      </c>
      <c r="Z14" s="71">
        <v>175</v>
      </c>
      <c r="AA14" s="72">
        <v>4.5</v>
      </c>
      <c r="AC14" s="47"/>
    </row>
    <row r="15" spans="2:29" ht="19.5" thickBot="1">
      <c r="B15" s="18" t="s">
        <v>0</v>
      </c>
      <c r="C15" s="18"/>
      <c r="D15" s="33" t="s">
        <v>21</v>
      </c>
      <c r="E15" s="18"/>
      <c r="F15" s="18"/>
      <c r="G15" s="18"/>
      <c r="H15" s="18"/>
      <c r="I15" s="18"/>
      <c r="J15" s="18"/>
      <c r="K15" s="4"/>
      <c r="L15" s="4"/>
      <c r="M15" s="4"/>
      <c r="N15" s="4"/>
      <c r="O15" s="4"/>
      <c r="X15" s="4"/>
      <c r="Y15" s="44"/>
      <c r="Z15" s="44"/>
      <c r="AA15" s="43"/>
      <c r="AC15" s="47"/>
    </row>
    <row r="16" spans="2:29" ht="18.75">
      <c r="B16" s="12" t="s">
        <v>5</v>
      </c>
      <c r="C16" s="12"/>
      <c r="D16" s="60">
        <v>1</v>
      </c>
      <c r="E16" s="12"/>
      <c r="F16" s="62">
        <v>22.5</v>
      </c>
      <c r="G16" s="19"/>
      <c r="H16" s="30">
        <f>IF(D16=1,(F16*$H$7),IF(D16=2,F16,0))</f>
        <v>15</v>
      </c>
      <c r="I16" s="30"/>
      <c r="J16" s="30">
        <f>IF(D16=1,(F16-H16),IF(D16=2,0,F16))</f>
        <v>7.5</v>
      </c>
      <c r="K16" s="4"/>
      <c r="L16" s="4"/>
      <c r="M16" s="23" t="s">
        <v>16</v>
      </c>
      <c r="N16" s="24"/>
      <c r="O16" s="24"/>
      <c r="P16" s="35"/>
      <c r="Q16" s="25"/>
      <c r="R16" s="8"/>
      <c r="X16" s="22" t="s">
        <v>29</v>
      </c>
      <c r="Y16" s="45">
        <f>Y8*(Y10/Y11)</f>
        <v>18</v>
      </c>
      <c r="Z16" s="45">
        <f>Z8*(Z10/Z11)</f>
        <v>323.07692307692304</v>
      </c>
      <c r="AA16" s="45">
        <f>AA8*(AA10/AA11)</f>
        <v>333.33333333333337</v>
      </c>
      <c r="AB16" s="47"/>
      <c r="AC16" s="47"/>
    </row>
    <row r="17" spans="2:29" ht="18.75">
      <c r="B17" s="12" t="s">
        <v>6</v>
      </c>
      <c r="C17" s="12"/>
      <c r="D17" s="60">
        <v>3</v>
      </c>
      <c r="E17" s="12"/>
      <c r="F17" s="62">
        <v>4</v>
      </c>
      <c r="G17" s="19"/>
      <c r="H17" s="30">
        <f>IF(D17=1,(F17*$H$7),IF(D17=2,F17,0))</f>
        <v>0</v>
      </c>
      <c r="I17" s="30"/>
      <c r="J17" s="30">
        <f>IF(D17=1,(F17-H17),IF(D17=2,0,F17))</f>
        <v>4</v>
      </c>
      <c r="K17" s="4"/>
      <c r="L17" s="4"/>
      <c r="M17" s="26" t="s">
        <v>14</v>
      </c>
      <c r="N17" s="27"/>
      <c r="O17" s="27"/>
      <c r="P17" s="34">
        <f>H20/N9</f>
        <v>18.1525</v>
      </c>
      <c r="Q17" s="36" t="str">
        <f>C10</f>
        <v>bushels</v>
      </c>
      <c r="X17" s="4"/>
      <c r="Y17" s="44"/>
      <c r="Z17" s="44"/>
      <c r="AA17" s="43"/>
      <c r="AC17" s="47"/>
    </row>
    <row r="18" spans="2:29" ht="19.5" thickBot="1">
      <c r="B18" s="12" t="s">
        <v>7</v>
      </c>
      <c r="C18" s="12"/>
      <c r="D18" s="60">
        <v>3</v>
      </c>
      <c r="E18" s="12"/>
      <c r="F18" s="62">
        <v>5.3</v>
      </c>
      <c r="G18" s="19"/>
      <c r="H18" s="30">
        <f>IF(D18=1,(F18*$H$7),IF(D18=2,F18,0))</f>
        <v>0</v>
      </c>
      <c r="I18" s="30"/>
      <c r="J18" s="30">
        <f>IF(D18=1,(F18-H18),IF(D18=2,0,F18))</f>
        <v>5.3</v>
      </c>
      <c r="K18" s="4"/>
      <c r="L18" s="4"/>
      <c r="M18" s="28" t="s">
        <v>15</v>
      </c>
      <c r="N18" s="29"/>
      <c r="O18" s="29"/>
      <c r="P18" s="37">
        <f>J20/N9</f>
        <v>4.2</v>
      </c>
      <c r="Q18" s="38" t="str">
        <f>C10</f>
        <v>bushels</v>
      </c>
      <c r="X18" s="22" t="s">
        <v>32</v>
      </c>
      <c r="Y18" s="46">
        <f>Y8*(Y13/Y14)</f>
        <v>18.75</v>
      </c>
      <c r="Z18" s="46">
        <f>Z8*(Z13/Z14)</f>
        <v>342.85714285714283</v>
      </c>
      <c r="AA18" s="46">
        <f>AA8*(AA13/AA14)</f>
        <v>266.66666666666663</v>
      </c>
      <c r="AB18" s="47"/>
      <c r="AC18" s="47"/>
    </row>
    <row r="19" spans="2:29" ht="18.75">
      <c r="B19" s="15" t="s">
        <v>8</v>
      </c>
      <c r="C19" s="15"/>
      <c r="D19" s="61">
        <v>2</v>
      </c>
      <c r="E19" s="15"/>
      <c r="F19" s="63">
        <v>57.61</v>
      </c>
      <c r="G19" s="20"/>
      <c r="H19" s="31">
        <f>IF(D19=1,(F19*$H$7),IF(D19=2,F19,0))</f>
        <v>57.61</v>
      </c>
      <c r="I19" s="31"/>
      <c r="J19" s="31">
        <f>IF(D19=1,(F19-H19),IF(D19=2,0,F19))</f>
        <v>0</v>
      </c>
      <c r="K19" s="4"/>
      <c r="L19" s="4"/>
      <c r="M19" s="4"/>
      <c r="N19" s="4"/>
      <c r="O19" s="4"/>
      <c r="P19" s="4"/>
      <c r="Q19" s="4"/>
      <c r="R19" s="4"/>
      <c r="X19" s="4"/>
      <c r="Y19" s="44"/>
      <c r="Z19" s="44"/>
      <c r="AA19" s="43"/>
      <c r="AC19" s="47"/>
    </row>
    <row r="20" spans="2:29" ht="18.75">
      <c r="B20" s="12" t="s">
        <v>1</v>
      </c>
      <c r="C20" s="12"/>
      <c r="D20" s="12"/>
      <c r="E20" s="12"/>
      <c r="F20" s="14">
        <f>SUM(F16:F19)</f>
        <v>89.41</v>
      </c>
      <c r="G20" s="14"/>
      <c r="H20" s="14">
        <f>SUM(H16:H19)</f>
        <v>72.61</v>
      </c>
      <c r="I20" s="14"/>
      <c r="J20" s="14">
        <f>SUM(J16:J19)</f>
        <v>16.8</v>
      </c>
      <c r="K20" s="4"/>
      <c r="L20" s="4"/>
      <c r="M20" s="4"/>
      <c r="N20" s="4"/>
      <c r="O20" s="4"/>
      <c r="P20" s="4"/>
      <c r="Q20" s="4"/>
      <c r="R20" s="4"/>
      <c r="X20" s="22" t="s">
        <v>38</v>
      </c>
      <c r="Y20" s="46">
        <f>Y8*(Y10/Y11)*(Y13/Y14)</f>
        <v>22.5</v>
      </c>
      <c r="Z20" s="46">
        <f>Z8*(Z10/Z11)*(Z13/Z14)</f>
        <v>369.23076923076917</v>
      </c>
      <c r="AA20" s="46">
        <f>AA8*(AA10/AA11)*(AA13/AA14)</f>
        <v>444.44444444444446</v>
      </c>
      <c r="AB20" s="47"/>
      <c r="AC20" s="47"/>
    </row>
    <row r="21" spans="2:18" ht="18.75">
      <c r="B21" s="126" t="s">
        <v>49</v>
      </c>
      <c r="C21" s="127"/>
      <c r="D21" s="128"/>
      <c r="E21" s="11"/>
      <c r="F21" s="11"/>
      <c r="G21" s="11"/>
      <c r="H21" s="16">
        <f>H20/F20</f>
        <v>0.8121015546359468</v>
      </c>
      <c r="I21" s="16"/>
      <c r="J21" s="16">
        <f>J20/F20</f>
        <v>0.18789844536405326</v>
      </c>
      <c r="K21" s="4"/>
      <c r="L21" s="4"/>
      <c r="M21" s="4"/>
      <c r="N21" s="4"/>
      <c r="O21" s="4"/>
      <c r="P21" s="4"/>
      <c r="Q21" s="4"/>
      <c r="R21" s="4"/>
    </row>
    <row r="28" spans="2:18" ht="18.75">
      <c r="B28" s="121" t="s">
        <v>23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</row>
    <row r="30" spans="2:18" ht="19.5" thickBot="1">
      <c r="B30" s="2"/>
      <c r="C30" s="2"/>
      <c r="D30" s="2"/>
      <c r="E30" s="2"/>
      <c r="F30" s="3" t="s">
        <v>3</v>
      </c>
      <c r="G30" s="3"/>
      <c r="H30" s="3" t="s">
        <v>4</v>
      </c>
      <c r="I30" s="3"/>
      <c r="J30" s="3" t="s">
        <v>2</v>
      </c>
      <c r="K30" s="4"/>
      <c r="L30" s="3" t="s">
        <v>3</v>
      </c>
      <c r="M30" s="3" t="s">
        <v>4</v>
      </c>
      <c r="N30" s="3" t="s">
        <v>2</v>
      </c>
      <c r="O30" s="4"/>
      <c r="P30" s="3" t="s">
        <v>3</v>
      </c>
      <c r="Q30" s="3" t="s">
        <v>4</v>
      </c>
      <c r="R30" s="3" t="s">
        <v>2</v>
      </c>
    </row>
    <row r="31" spans="2:18" ht="18.75">
      <c r="B31" s="8" t="s">
        <v>9</v>
      </c>
      <c r="C31" s="8"/>
      <c r="D31" s="8"/>
      <c r="E31" s="8"/>
      <c r="F31" s="9"/>
      <c r="G31" s="9"/>
      <c r="H31" s="58">
        <f>2/3</f>
        <v>0.6666666666666666</v>
      </c>
      <c r="I31" s="21"/>
      <c r="J31" s="39">
        <f>1-H31</f>
        <v>0.33333333333333337</v>
      </c>
      <c r="K31" s="4"/>
      <c r="L31" s="5"/>
      <c r="M31" s="6"/>
      <c r="N31" s="6"/>
      <c r="O31" s="4"/>
      <c r="P31" s="4"/>
      <c r="Q31" s="4"/>
      <c r="R31" s="4"/>
    </row>
    <row r="32" spans="2:18" ht="18.75">
      <c r="B32" s="8"/>
      <c r="C32" s="8"/>
      <c r="D32" s="8"/>
      <c r="E32" s="8"/>
      <c r="F32" s="9"/>
      <c r="G32" s="9"/>
      <c r="H32" s="9"/>
      <c r="I32" s="9"/>
      <c r="J32" s="9"/>
      <c r="K32" s="4"/>
      <c r="L32" s="4"/>
      <c r="M32" s="4"/>
      <c r="N32" s="4"/>
      <c r="O32" s="4"/>
      <c r="P32" s="4"/>
      <c r="Q32" s="4"/>
      <c r="R32" s="4"/>
    </row>
    <row r="33" spans="2:18" ht="18.75">
      <c r="B33" s="17" t="s">
        <v>10</v>
      </c>
      <c r="C33" s="17"/>
      <c r="D33" s="17"/>
      <c r="E33" s="17"/>
      <c r="F33" s="18"/>
      <c r="G33" s="18"/>
      <c r="H33" s="18"/>
      <c r="I33" s="18"/>
      <c r="J33" s="18"/>
      <c r="K33" s="4"/>
      <c r="L33" s="17" t="s">
        <v>11</v>
      </c>
      <c r="M33" s="18"/>
      <c r="N33" s="64">
        <v>3.5</v>
      </c>
      <c r="O33" s="11"/>
      <c r="P33" s="18" t="s">
        <v>13</v>
      </c>
      <c r="Q33" s="18"/>
      <c r="R33" s="18"/>
    </row>
    <row r="34" spans="2:18" ht="18.75">
      <c r="B34" s="59">
        <v>220</v>
      </c>
      <c r="C34" s="10" t="s">
        <v>12</v>
      </c>
      <c r="D34" s="10"/>
      <c r="E34" s="10"/>
      <c r="F34" s="13">
        <f>B34</f>
        <v>220</v>
      </c>
      <c r="G34" s="13"/>
      <c r="H34" s="13">
        <f>F34*$H$31</f>
        <v>146.66666666666666</v>
      </c>
      <c r="I34" s="13"/>
      <c r="J34" s="13">
        <f>F34-H34</f>
        <v>73.33333333333334</v>
      </c>
      <c r="K34" s="4"/>
      <c r="L34" s="42">
        <f>F34*$N$33</f>
        <v>770</v>
      </c>
      <c r="M34" s="42">
        <f>H34*$N$33</f>
        <v>513.3333333333333</v>
      </c>
      <c r="N34" s="42">
        <f>J34*$N$33</f>
        <v>256.6666666666667</v>
      </c>
      <c r="O34" s="43"/>
      <c r="P34" s="43">
        <f>L34-$F$48</f>
        <v>284.39</v>
      </c>
      <c r="Q34" s="43">
        <f>M34-$H$48</f>
        <v>153.72333333333324</v>
      </c>
      <c r="R34" s="43">
        <f>P34-Q34</f>
        <v>130.66666666666674</v>
      </c>
    </row>
    <row r="35" spans="2:18" ht="18.75">
      <c r="B35" s="59">
        <v>200</v>
      </c>
      <c r="C35" s="10" t="s">
        <v>12</v>
      </c>
      <c r="D35" s="10"/>
      <c r="E35" s="10"/>
      <c r="F35" s="13">
        <f>B35</f>
        <v>200</v>
      </c>
      <c r="G35" s="13"/>
      <c r="H35" s="13">
        <f>F35*$H$31</f>
        <v>133.33333333333331</v>
      </c>
      <c r="I35" s="13"/>
      <c r="J35" s="13">
        <f>F35-H35</f>
        <v>66.66666666666669</v>
      </c>
      <c r="K35" s="4"/>
      <c r="L35" s="42">
        <f>F35*$N$33</f>
        <v>700</v>
      </c>
      <c r="M35" s="42">
        <f>H35*$N$33</f>
        <v>466.66666666666663</v>
      </c>
      <c r="N35" s="42">
        <f>J35*$N$33</f>
        <v>233.3333333333334</v>
      </c>
      <c r="O35" s="43"/>
      <c r="P35" s="43">
        <f>L35-$F$48</f>
        <v>214.39</v>
      </c>
      <c r="Q35" s="43">
        <f>M35-$H$48</f>
        <v>107.05666666666662</v>
      </c>
      <c r="R35" s="43">
        <f>P35-Q35</f>
        <v>107.33333333333337</v>
      </c>
    </row>
    <row r="36" spans="2:18" ht="18.75">
      <c r="B36" s="59">
        <v>175</v>
      </c>
      <c r="C36" s="10" t="s">
        <v>12</v>
      </c>
      <c r="D36" s="10"/>
      <c r="E36" s="10"/>
      <c r="F36" s="13">
        <f>B36</f>
        <v>175</v>
      </c>
      <c r="G36" s="13"/>
      <c r="H36" s="13">
        <f>F36*$H$31</f>
        <v>116.66666666666666</v>
      </c>
      <c r="I36" s="13"/>
      <c r="J36" s="13">
        <f>F36-H36</f>
        <v>58.33333333333334</v>
      </c>
      <c r="K36" s="4"/>
      <c r="L36" s="42">
        <f>F36*$N$33</f>
        <v>612.5</v>
      </c>
      <c r="M36" s="42">
        <f>H36*$N$33</f>
        <v>408.3333333333333</v>
      </c>
      <c r="N36" s="42">
        <f>J36*$N$33</f>
        <v>204.16666666666669</v>
      </c>
      <c r="O36" s="43"/>
      <c r="P36" s="43">
        <f>L36-$F$48</f>
        <v>126.88999999999999</v>
      </c>
      <c r="Q36" s="43">
        <f>M36-$H$48</f>
        <v>48.7233333333333</v>
      </c>
      <c r="R36" s="43">
        <f>P36-Q36</f>
        <v>78.16666666666669</v>
      </c>
    </row>
    <row r="37" spans="2:18" ht="18.75">
      <c r="B37" s="59">
        <v>150</v>
      </c>
      <c r="C37" s="10" t="s">
        <v>12</v>
      </c>
      <c r="D37" s="10"/>
      <c r="E37" s="10"/>
      <c r="F37" s="13">
        <f>B37</f>
        <v>150</v>
      </c>
      <c r="G37" s="13"/>
      <c r="H37" s="13">
        <f>F37*$H$31</f>
        <v>100</v>
      </c>
      <c r="I37" s="13"/>
      <c r="J37" s="13">
        <f>F37-H37</f>
        <v>50</v>
      </c>
      <c r="K37" s="4"/>
      <c r="L37" s="42">
        <f>F37*$N$33</f>
        <v>525</v>
      </c>
      <c r="M37" s="42">
        <f>H37*$N$33</f>
        <v>350</v>
      </c>
      <c r="N37" s="42">
        <f>J37*$N$33</f>
        <v>175</v>
      </c>
      <c r="O37" s="43"/>
      <c r="P37" s="43">
        <f>L37-$F$48</f>
        <v>39.389999999999986</v>
      </c>
      <c r="Q37" s="43">
        <f>M37-$H$48</f>
        <v>-9.610000000000014</v>
      </c>
      <c r="R37" s="43">
        <f>P37-Q37</f>
        <v>49</v>
      </c>
    </row>
    <row r="38" spans="2:18" ht="18.75">
      <c r="B38" s="11"/>
      <c r="C38" s="11"/>
      <c r="D38" s="32"/>
      <c r="E38" s="11"/>
      <c r="F38" s="11"/>
      <c r="G38" s="11"/>
      <c r="H38" s="11"/>
      <c r="I38" s="11"/>
      <c r="J38" s="11"/>
      <c r="K38" s="4"/>
      <c r="L38" s="4"/>
      <c r="M38" s="4"/>
      <c r="N38" s="4"/>
      <c r="O38" s="4"/>
      <c r="P38" s="4"/>
      <c r="Q38" s="4"/>
      <c r="R38" s="4"/>
    </row>
    <row r="39" spans="2:15" ht="19.5" thickBot="1">
      <c r="B39" s="18" t="s">
        <v>0</v>
      </c>
      <c r="C39" s="18"/>
      <c r="D39" s="33" t="s">
        <v>21</v>
      </c>
      <c r="E39" s="18"/>
      <c r="F39" s="18"/>
      <c r="G39" s="18"/>
      <c r="H39" s="18"/>
      <c r="I39" s="18"/>
      <c r="J39" s="18"/>
      <c r="K39" s="4"/>
      <c r="L39" s="4"/>
      <c r="M39" s="4"/>
      <c r="N39" s="4"/>
      <c r="O39" s="4"/>
    </row>
    <row r="40" spans="2:18" ht="18.75">
      <c r="B40" s="12" t="s">
        <v>5</v>
      </c>
      <c r="C40" s="12"/>
      <c r="D40" s="60">
        <v>1</v>
      </c>
      <c r="E40" s="12"/>
      <c r="F40" s="62">
        <v>150</v>
      </c>
      <c r="G40" s="19"/>
      <c r="H40" s="30">
        <f aca="true" t="shared" si="0" ref="H40:H47">IF(D40=1,(F40*$H$31),IF(D40=2,F40,0))</f>
        <v>100</v>
      </c>
      <c r="I40" s="30"/>
      <c r="J40" s="30">
        <f aca="true" t="shared" si="1" ref="J40:J47">IF(D40=1,(F40-H40),IF(D40=2,0,F40))</f>
        <v>50</v>
      </c>
      <c r="K40" s="4"/>
      <c r="L40" s="4"/>
      <c r="M40" s="23" t="s">
        <v>16</v>
      </c>
      <c r="N40" s="24"/>
      <c r="O40" s="24"/>
      <c r="P40" s="35"/>
      <c r="Q40" s="25"/>
      <c r="R40" s="8"/>
    </row>
    <row r="41" spans="2:17" ht="18.75">
      <c r="B41" s="7" t="s">
        <v>17</v>
      </c>
      <c r="D41" s="60">
        <v>1</v>
      </c>
      <c r="E41" s="12"/>
      <c r="F41" s="62">
        <v>135</v>
      </c>
      <c r="H41" s="30">
        <f t="shared" si="0"/>
        <v>90</v>
      </c>
      <c r="I41" s="30"/>
      <c r="J41" s="30">
        <f t="shared" si="1"/>
        <v>45</v>
      </c>
      <c r="K41" s="4"/>
      <c r="L41" s="4"/>
      <c r="M41" s="26" t="s">
        <v>14</v>
      </c>
      <c r="N41" s="27"/>
      <c r="O41" s="27"/>
      <c r="P41" s="34">
        <f>H48/N33</f>
        <v>102.74571428571429</v>
      </c>
      <c r="Q41" s="36" t="str">
        <f>C34</f>
        <v>bushels</v>
      </c>
    </row>
    <row r="42" spans="2:17" ht="19.5" thickBot="1">
      <c r="B42" s="7" t="s">
        <v>18</v>
      </c>
      <c r="D42" s="60">
        <v>2</v>
      </c>
      <c r="E42" s="12"/>
      <c r="F42" s="62">
        <v>40</v>
      </c>
      <c r="H42" s="30">
        <f t="shared" si="0"/>
        <v>40</v>
      </c>
      <c r="I42" s="30"/>
      <c r="J42" s="30">
        <f t="shared" si="1"/>
        <v>0</v>
      </c>
      <c r="K42" s="4"/>
      <c r="L42" s="4"/>
      <c r="M42" s="28" t="s">
        <v>15</v>
      </c>
      <c r="N42" s="29"/>
      <c r="O42" s="29"/>
      <c r="P42" s="37">
        <f>J48/N33</f>
        <v>36</v>
      </c>
      <c r="Q42" s="38" t="str">
        <f>C34</f>
        <v>bushels</v>
      </c>
    </row>
    <row r="43" spans="2:18" ht="18.75">
      <c r="B43" s="7" t="s">
        <v>19</v>
      </c>
      <c r="D43" s="60">
        <v>1</v>
      </c>
      <c r="E43" s="12"/>
      <c r="F43" s="62">
        <v>18</v>
      </c>
      <c r="H43" s="30">
        <f t="shared" si="0"/>
        <v>12</v>
      </c>
      <c r="I43" s="30"/>
      <c r="J43" s="30">
        <f t="shared" si="1"/>
        <v>6</v>
      </c>
      <c r="K43" s="4"/>
      <c r="L43" s="4"/>
      <c r="M43" s="4"/>
      <c r="N43" s="4"/>
      <c r="O43" s="4"/>
      <c r="P43" s="4"/>
      <c r="Q43" s="4"/>
      <c r="R43" s="4"/>
    </row>
    <row r="44" spans="2:18" ht="18.75">
      <c r="B44" s="12" t="s">
        <v>6</v>
      </c>
      <c r="C44" s="12"/>
      <c r="D44" s="60">
        <v>3</v>
      </c>
      <c r="E44" s="12"/>
      <c r="F44" s="62">
        <v>15</v>
      </c>
      <c r="G44" s="19"/>
      <c r="H44" s="30">
        <f t="shared" si="0"/>
        <v>0</v>
      </c>
      <c r="I44" s="30"/>
      <c r="J44" s="30">
        <f t="shared" si="1"/>
        <v>15</v>
      </c>
      <c r="K44" s="4"/>
      <c r="L44" s="4"/>
      <c r="M44" s="4"/>
      <c r="N44" s="4"/>
      <c r="O44" s="4"/>
      <c r="P44" s="4"/>
      <c r="Q44" s="4"/>
      <c r="R44" s="4"/>
    </row>
    <row r="45" spans="2:18" ht="18.75">
      <c r="B45" s="12" t="s">
        <v>7</v>
      </c>
      <c r="C45" s="12"/>
      <c r="D45" s="60">
        <v>3</v>
      </c>
      <c r="E45" s="12"/>
      <c r="F45" s="62">
        <v>10</v>
      </c>
      <c r="G45" s="19"/>
      <c r="H45" s="30">
        <f t="shared" si="0"/>
        <v>0</v>
      </c>
      <c r="I45" s="30"/>
      <c r="J45" s="30">
        <f t="shared" si="1"/>
        <v>10</v>
      </c>
      <c r="K45" s="4"/>
      <c r="L45" s="4"/>
      <c r="M45" s="4"/>
      <c r="N45" s="4"/>
      <c r="O45" s="4"/>
      <c r="P45" s="4"/>
      <c r="Q45" s="4"/>
      <c r="R45" s="4"/>
    </row>
    <row r="46" spans="2:18" ht="18.75">
      <c r="B46" s="12" t="s">
        <v>20</v>
      </c>
      <c r="C46" s="12"/>
      <c r="D46" s="60">
        <v>2</v>
      </c>
      <c r="E46" s="12"/>
      <c r="F46" s="62">
        <v>60</v>
      </c>
      <c r="G46" s="19"/>
      <c r="H46" s="30">
        <f t="shared" si="0"/>
        <v>60</v>
      </c>
      <c r="I46" s="30"/>
      <c r="J46" s="30">
        <f t="shared" si="1"/>
        <v>0</v>
      </c>
      <c r="K46" s="4"/>
      <c r="L46" s="4"/>
      <c r="M46" s="4"/>
      <c r="N46" s="4"/>
      <c r="O46" s="4"/>
      <c r="P46" s="4"/>
      <c r="Q46" s="4"/>
      <c r="R46" s="4"/>
    </row>
    <row r="47" spans="2:18" ht="18.75">
      <c r="B47" s="15" t="s">
        <v>8</v>
      </c>
      <c r="C47" s="15"/>
      <c r="D47" s="61">
        <v>2</v>
      </c>
      <c r="E47" s="15"/>
      <c r="F47" s="63">
        <v>57.61</v>
      </c>
      <c r="G47" s="20"/>
      <c r="H47" s="31">
        <f t="shared" si="0"/>
        <v>57.61</v>
      </c>
      <c r="I47" s="31"/>
      <c r="J47" s="31">
        <f t="shared" si="1"/>
        <v>0</v>
      </c>
      <c r="K47" s="4"/>
      <c r="L47" s="4"/>
      <c r="M47" s="4"/>
      <c r="N47" s="4"/>
      <c r="O47" s="4"/>
      <c r="P47" s="4"/>
      <c r="Q47" s="4"/>
      <c r="R47" s="4"/>
    </row>
    <row r="48" spans="2:10" ht="18.75">
      <c r="B48" s="12" t="s">
        <v>1</v>
      </c>
      <c r="C48" s="12"/>
      <c r="D48" s="12"/>
      <c r="E48" s="12"/>
      <c r="F48" s="14">
        <f>SUM(F40:F47)</f>
        <v>485.61</v>
      </c>
      <c r="G48" s="14"/>
      <c r="H48" s="14">
        <f>SUM(H40:H47)</f>
        <v>359.61</v>
      </c>
      <c r="I48" s="14"/>
      <c r="J48" s="14">
        <f>SUM(J40:J47)</f>
        <v>126</v>
      </c>
    </row>
    <row r="49" spans="2:10" ht="18.75">
      <c r="B49" s="126" t="s">
        <v>49</v>
      </c>
      <c r="C49" s="127"/>
      <c r="D49" s="128"/>
      <c r="E49" s="11"/>
      <c r="F49" s="11"/>
      <c r="G49" s="11"/>
      <c r="H49" s="16">
        <f>H48/F48</f>
        <v>0.7405325261011924</v>
      </c>
      <c r="I49" s="16"/>
      <c r="J49" s="16">
        <f>J48/F48</f>
        <v>0.2594674738988077</v>
      </c>
    </row>
    <row r="53" spans="2:18" ht="18.75">
      <c r="B53" s="121" t="s">
        <v>24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</row>
    <row r="55" spans="2:18" ht="19.5" thickBot="1">
      <c r="B55" s="2"/>
      <c r="C55" s="2"/>
      <c r="D55" s="2"/>
      <c r="E55" s="2"/>
      <c r="F55" s="3" t="s">
        <v>3</v>
      </c>
      <c r="G55" s="3"/>
      <c r="H55" s="3" t="s">
        <v>4</v>
      </c>
      <c r="I55" s="3"/>
      <c r="J55" s="3" t="s">
        <v>2</v>
      </c>
      <c r="K55" s="4"/>
      <c r="L55" s="3" t="s">
        <v>3</v>
      </c>
      <c r="M55" s="3" t="s">
        <v>4</v>
      </c>
      <c r="N55" s="3" t="s">
        <v>2</v>
      </c>
      <c r="O55" s="4"/>
      <c r="P55" s="3" t="s">
        <v>3</v>
      </c>
      <c r="Q55" s="3" t="s">
        <v>4</v>
      </c>
      <c r="R55" s="3" t="s">
        <v>2</v>
      </c>
    </row>
    <row r="56" spans="2:18" ht="18.75">
      <c r="B56" s="8" t="s">
        <v>9</v>
      </c>
      <c r="C56" s="8"/>
      <c r="D56" s="8"/>
      <c r="E56" s="8"/>
      <c r="F56" s="9"/>
      <c r="G56" s="9"/>
      <c r="H56" s="65">
        <f>1/2</f>
        <v>0.5</v>
      </c>
      <c r="I56" s="21"/>
      <c r="J56" s="40">
        <f>1-H56</f>
        <v>0.5</v>
      </c>
      <c r="K56" s="4"/>
      <c r="L56" s="5"/>
      <c r="M56" s="6"/>
      <c r="N56" s="6"/>
      <c r="O56" s="4"/>
      <c r="P56" s="4"/>
      <c r="Q56" s="4"/>
      <c r="R56" s="4"/>
    </row>
    <row r="57" spans="2:18" ht="18.75">
      <c r="B57" s="8"/>
      <c r="C57" s="8"/>
      <c r="D57" s="8"/>
      <c r="E57" s="8"/>
      <c r="F57" s="9"/>
      <c r="G57" s="9"/>
      <c r="H57" s="9"/>
      <c r="I57" s="9"/>
      <c r="J57" s="9"/>
      <c r="K57" s="4"/>
      <c r="L57" s="4"/>
      <c r="M57" s="4"/>
      <c r="N57" s="4"/>
      <c r="O57" s="4"/>
      <c r="P57" s="4"/>
      <c r="Q57" s="4"/>
      <c r="R57" s="4"/>
    </row>
    <row r="58" spans="2:18" ht="18.75">
      <c r="B58" s="17" t="s">
        <v>10</v>
      </c>
      <c r="C58" s="17"/>
      <c r="D58" s="17"/>
      <c r="E58" s="17"/>
      <c r="F58" s="18"/>
      <c r="G58" s="18"/>
      <c r="H58" s="18"/>
      <c r="I58" s="18"/>
      <c r="J58" s="18"/>
      <c r="K58" s="4"/>
      <c r="L58" s="17" t="s">
        <v>11</v>
      </c>
      <c r="M58" s="18"/>
      <c r="N58" s="66">
        <v>150</v>
      </c>
      <c r="O58" s="11"/>
      <c r="P58" s="18" t="s">
        <v>13</v>
      </c>
      <c r="Q58" s="18"/>
      <c r="R58" s="18"/>
    </row>
    <row r="59" spans="2:18" ht="18.75">
      <c r="B59" s="67">
        <v>8</v>
      </c>
      <c r="C59" s="10" t="s">
        <v>25</v>
      </c>
      <c r="D59" s="10"/>
      <c r="E59" s="10"/>
      <c r="F59" s="41">
        <f>B59</f>
        <v>8</v>
      </c>
      <c r="G59" s="13"/>
      <c r="H59" s="14">
        <f>F59*$H$56</f>
        <v>4</v>
      </c>
      <c r="I59" s="14"/>
      <c r="J59" s="14">
        <f>F59-H59</f>
        <v>4</v>
      </c>
      <c r="K59" s="4"/>
      <c r="L59" s="42">
        <f>F59*$N$58</f>
        <v>1200</v>
      </c>
      <c r="M59" s="42">
        <f>H59*$N$58</f>
        <v>600</v>
      </c>
      <c r="N59" s="42">
        <f>J59*$N$58</f>
        <v>600</v>
      </c>
      <c r="O59" s="43"/>
      <c r="P59" s="43">
        <f>L59-$F$73</f>
        <v>1026</v>
      </c>
      <c r="Q59" s="43">
        <f>M59-$H$73</f>
        <v>538</v>
      </c>
      <c r="R59" s="43">
        <f>P59-Q59</f>
        <v>488</v>
      </c>
    </row>
    <row r="60" spans="2:18" ht="18.75">
      <c r="B60" s="67">
        <v>6</v>
      </c>
      <c r="C60" s="10" t="s">
        <v>25</v>
      </c>
      <c r="D60" s="10"/>
      <c r="E60" s="10"/>
      <c r="F60" s="41">
        <f>B60</f>
        <v>6</v>
      </c>
      <c r="G60" s="13"/>
      <c r="H60" s="14">
        <f>F60*$H$56</f>
        <v>3</v>
      </c>
      <c r="I60" s="14"/>
      <c r="J60" s="14">
        <f>F60-H60</f>
        <v>3</v>
      </c>
      <c r="K60" s="4"/>
      <c r="L60" s="42">
        <f>F60*$N$58</f>
        <v>900</v>
      </c>
      <c r="M60" s="42">
        <f>H60*$N$58</f>
        <v>450</v>
      </c>
      <c r="N60" s="42">
        <f>J60*$N$58</f>
        <v>450</v>
      </c>
      <c r="O60" s="43"/>
      <c r="P60" s="43">
        <f>L60-$F$73</f>
        <v>726</v>
      </c>
      <c r="Q60" s="43">
        <f>M60-$H$73</f>
        <v>388</v>
      </c>
      <c r="R60" s="43">
        <f>P60-Q60</f>
        <v>338</v>
      </c>
    </row>
    <row r="61" spans="2:18" ht="18.75">
      <c r="B61" s="67">
        <v>4.5</v>
      </c>
      <c r="C61" s="10" t="s">
        <v>25</v>
      </c>
      <c r="D61" s="10"/>
      <c r="E61" s="10"/>
      <c r="F61" s="41">
        <f>B61</f>
        <v>4.5</v>
      </c>
      <c r="G61" s="13"/>
      <c r="H61" s="14">
        <f>F61*$H$56</f>
        <v>2.25</v>
      </c>
      <c r="I61" s="14"/>
      <c r="J61" s="14">
        <f>F61-H61</f>
        <v>2.25</v>
      </c>
      <c r="K61" s="4"/>
      <c r="L61" s="42">
        <f>F61*$N$58</f>
        <v>675</v>
      </c>
      <c r="M61" s="42">
        <f>H61*$N$58</f>
        <v>337.5</v>
      </c>
      <c r="N61" s="42">
        <f>J61*$N$58</f>
        <v>337.5</v>
      </c>
      <c r="O61" s="43"/>
      <c r="P61" s="43">
        <f>L61-$F$73</f>
        <v>501</v>
      </c>
      <c r="Q61" s="43">
        <f>M61-$H$73</f>
        <v>275.5</v>
      </c>
      <c r="R61" s="43">
        <f>P61-Q61</f>
        <v>225.5</v>
      </c>
    </row>
    <row r="62" spans="2:18" ht="18.75">
      <c r="B62" s="67">
        <v>3</v>
      </c>
      <c r="C62" s="10" t="s">
        <v>25</v>
      </c>
      <c r="D62" s="10"/>
      <c r="E62" s="10"/>
      <c r="F62" s="41">
        <f>B62</f>
        <v>3</v>
      </c>
      <c r="G62" s="13"/>
      <c r="H62" s="14">
        <f>F62*$H$56</f>
        <v>1.5</v>
      </c>
      <c r="I62" s="14"/>
      <c r="J62" s="14">
        <f>F62-H62</f>
        <v>1.5</v>
      </c>
      <c r="K62" s="4"/>
      <c r="L62" s="42">
        <f>F62*$N$58</f>
        <v>450</v>
      </c>
      <c r="M62" s="42">
        <f>H62*$N$58</f>
        <v>225</v>
      </c>
      <c r="N62" s="42">
        <f>J62*$N$58</f>
        <v>225</v>
      </c>
      <c r="O62" s="43"/>
      <c r="P62" s="43">
        <f>L62-$F$73</f>
        <v>276</v>
      </c>
      <c r="Q62" s="43">
        <f>M62-$H$73</f>
        <v>163</v>
      </c>
      <c r="R62" s="43">
        <f>P62-Q62</f>
        <v>113</v>
      </c>
    </row>
    <row r="63" spans="2:18" ht="18.75">
      <c r="B63" s="11"/>
      <c r="C63" s="11"/>
      <c r="D63" s="32"/>
      <c r="E63" s="11"/>
      <c r="F63" s="11"/>
      <c r="G63" s="11"/>
      <c r="H63" s="11"/>
      <c r="I63" s="11"/>
      <c r="J63" s="11"/>
      <c r="K63" s="4"/>
      <c r="L63" s="4"/>
      <c r="M63" s="4"/>
      <c r="N63" s="4"/>
      <c r="O63" s="4"/>
      <c r="P63" s="4"/>
      <c r="Q63" s="4"/>
      <c r="R63" s="4"/>
    </row>
    <row r="64" spans="2:15" ht="19.5" thickBot="1">
      <c r="B64" s="18" t="s">
        <v>0</v>
      </c>
      <c r="C64" s="18"/>
      <c r="D64" s="33" t="s">
        <v>21</v>
      </c>
      <c r="E64" s="18"/>
      <c r="F64" s="18"/>
      <c r="G64" s="18"/>
      <c r="H64" s="18"/>
      <c r="I64" s="18"/>
      <c r="J64" s="18"/>
      <c r="K64" s="4"/>
      <c r="L64" s="4"/>
      <c r="M64" s="4"/>
      <c r="N64" s="4"/>
      <c r="O64" s="4"/>
    </row>
    <row r="65" spans="2:18" ht="18.75">
      <c r="B65" s="12" t="s">
        <v>5</v>
      </c>
      <c r="C65" s="12"/>
      <c r="D65" s="60">
        <v>1</v>
      </c>
      <c r="E65" s="12"/>
      <c r="F65" s="62">
        <v>6</v>
      </c>
      <c r="G65" s="19"/>
      <c r="H65" s="30">
        <f aca="true" t="shared" si="2" ref="H65:H72">IF(D65=1,(F65*$H$56),IF(D65=2,F65,0))</f>
        <v>3</v>
      </c>
      <c r="I65" s="30"/>
      <c r="J65" s="30">
        <f aca="true" t="shared" si="3" ref="J65:J72">IF(D65=1,(F65-H65),IF(D65=2,0,F65))</f>
        <v>3</v>
      </c>
      <c r="K65" s="4"/>
      <c r="L65" s="4"/>
      <c r="M65" s="23" t="s">
        <v>16</v>
      </c>
      <c r="N65" s="24"/>
      <c r="O65" s="24"/>
      <c r="P65" s="35"/>
      <c r="Q65" s="25"/>
      <c r="R65" s="8"/>
    </row>
    <row r="66" spans="2:17" ht="18.75">
      <c r="B66" s="7" t="s">
        <v>26</v>
      </c>
      <c r="D66" s="60">
        <v>3</v>
      </c>
      <c r="E66" s="12"/>
      <c r="F66" s="62">
        <v>60</v>
      </c>
      <c r="H66" s="30">
        <f t="shared" si="2"/>
        <v>0</v>
      </c>
      <c r="I66" s="30"/>
      <c r="J66" s="30">
        <f t="shared" si="3"/>
        <v>60</v>
      </c>
      <c r="K66" s="4"/>
      <c r="L66" s="4"/>
      <c r="M66" s="26" t="s">
        <v>14</v>
      </c>
      <c r="N66" s="27"/>
      <c r="O66" s="27"/>
      <c r="P66" s="34">
        <f>H73/N58</f>
        <v>0.41333333333333333</v>
      </c>
      <c r="Q66" s="36" t="str">
        <f>C59</f>
        <v>tons</v>
      </c>
    </row>
    <row r="67" spans="2:17" ht="19.5" thickBot="1">
      <c r="B67" s="7" t="s">
        <v>18</v>
      </c>
      <c r="D67" s="60">
        <v>1</v>
      </c>
      <c r="E67" s="12"/>
      <c r="F67" s="62">
        <v>0</v>
      </c>
      <c r="H67" s="30">
        <f t="shared" si="2"/>
        <v>0</v>
      </c>
      <c r="I67" s="30"/>
      <c r="J67" s="30">
        <f t="shared" si="3"/>
        <v>0</v>
      </c>
      <c r="K67" s="4"/>
      <c r="L67" s="4"/>
      <c r="M67" s="28" t="s">
        <v>15</v>
      </c>
      <c r="N67" s="29"/>
      <c r="O67" s="29"/>
      <c r="P67" s="37">
        <f>J73/N58</f>
        <v>0.7466666666666667</v>
      </c>
      <c r="Q67" s="38" t="str">
        <f>C59</f>
        <v>tons</v>
      </c>
    </row>
    <row r="68" spans="2:18" ht="18.75">
      <c r="B68" s="7" t="s">
        <v>19</v>
      </c>
      <c r="D68" s="60">
        <v>1</v>
      </c>
      <c r="E68" s="12"/>
      <c r="F68" s="62">
        <v>18</v>
      </c>
      <c r="H68" s="30">
        <f t="shared" si="2"/>
        <v>9</v>
      </c>
      <c r="I68" s="30"/>
      <c r="J68" s="30">
        <f t="shared" si="3"/>
        <v>9</v>
      </c>
      <c r="K68" s="4"/>
      <c r="L68" s="4"/>
      <c r="M68" s="4"/>
      <c r="N68" s="4"/>
      <c r="O68" s="4"/>
      <c r="P68" s="4"/>
      <c r="Q68" s="4"/>
      <c r="R68" s="4"/>
    </row>
    <row r="69" spans="2:18" ht="18.75">
      <c r="B69" s="12" t="s">
        <v>6</v>
      </c>
      <c r="C69" s="12"/>
      <c r="D69" s="60">
        <v>3</v>
      </c>
      <c r="E69" s="12"/>
      <c r="F69" s="62">
        <v>0</v>
      </c>
      <c r="G69" s="19"/>
      <c r="H69" s="30">
        <f t="shared" si="2"/>
        <v>0</v>
      </c>
      <c r="I69" s="30"/>
      <c r="J69" s="30">
        <f t="shared" si="3"/>
        <v>0</v>
      </c>
      <c r="K69" s="4"/>
      <c r="L69" s="4"/>
      <c r="M69" s="4"/>
      <c r="N69" s="4"/>
      <c r="O69" s="4"/>
      <c r="P69" s="4"/>
      <c r="Q69" s="4"/>
      <c r="R69" s="4"/>
    </row>
    <row r="70" spans="2:18" ht="18.75">
      <c r="B70" s="12" t="s">
        <v>7</v>
      </c>
      <c r="C70" s="12"/>
      <c r="D70" s="60">
        <v>3</v>
      </c>
      <c r="E70" s="12"/>
      <c r="F70" s="62">
        <v>10</v>
      </c>
      <c r="G70" s="19"/>
      <c r="H70" s="30">
        <f t="shared" si="2"/>
        <v>0</v>
      </c>
      <c r="I70" s="30"/>
      <c r="J70" s="30">
        <f t="shared" si="3"/>
        <v>10</v>
      </c>
      <c r="K70" s="4"/>
      <c r="L70" s="4"/>
      <c r="M70" s="4"/>
      <c r="N70" s="4"/>
      <c r="O70" s="4"/>
      <c r="P70" s="4"/>
      <c r="Q70" s="4"/>
      <c r="R70" s="4"/>
    </row>
    <row r="71" spans="2:18" ht="18.75">
      <c r="B71" s="12" t="s">
        <v>20</v>
      </c>
      <c r="C71" s="12"/>
      <c r="D71" s="60">
        <v>1</v>
      </c>
      <c r="E71" s="12"/>
      <c r="F71" s="62">
        <v>60</v>
      </c>
      <c r="G71" s="19"/>
      <c r="H71" s="30">
        <f t="shared" si="2"/>
        <v>30</v>
      </c>
      <c r="I71" s="30"/>
      <c r="J71" s="30">
        <f t="shared" si="3"/>
        <v>30</v>
      </c>
      <c r="K71" s="4"/>
      <c r="L71" s="4"/>
      <c r="M71" s="4"/>
      <c r="N71" s="4"/>
      <c r="O71" s="4"/>
      <c r="P71" s="4"/>
      <c r="Q71" s="4"/>
      <c r="R71" s="4"/>
    </row>
    <row r="72" spans="2:18" ht="18.75">
      <c r="B72" s="15" t="s">
        <v>8</v>
      </c>
      <c r="C72" s="15"/>
      <c r="D72" s="61">
        <v>2</v>
      </c>
      <c r="E72" s="15"/>
      <c r="F72" s="63">
        <v>20</v>
      </c>
      <c r="G72" s="20"/>
      <c r="H72" s="31">
        <f t="shared" si="2"/>
        <v>20</v>
      </c>
      <c r="I72" s="31"/>
      <c r="J72" s="31">
        <f t="shared" si="3"/>
        <v>0</v>
      </c>
      <c r="K72" s="4"/>
      <c r="L72" s="4"/>
      <c r="M72" s="4"/>
      <c r="N72" s="4"/>
      <c r="O72" s="4"/>
      <c r="P72" s="4"/>
      <c r="Q72" s="4"/>
      <c r="R72" s="4"/>
    </row>
    <row r="73" spans="2:10" ht="18.75">
      <c r="B73" s="12" t="s">
        <v>1</v>
      </c>
      <c r="C73" s="12"/>
      <c r="D73" s="12"/>
      <c r="E73" s="12"/>
      <c r="F73" s="14">
        <f>SUM(F65:F72)</f>
        <v>174</v>
      </c>
      <c r="G73" s="14"/>
      <c r="H73" s="14">
        <f>SUM(H65:H72)</f>
        <v>62</v>
      </c>
      <c r="I73" s="14"/>
      <c r="J73" s="14">
        <f>SUM(J65:J72)</f>
        <v>112</v>
      </c>
    </row>
    <row r="74" spans="2:10" ht="18.75">
      <c r="B74" s="126" t="s">
        <v>49</v>
      </c>
      <c r="C74" s="127"/>
      <c r="D74" s="128"/>
      <c r="E74" s="11"/>
      <c r="F74" s="11"/>
      <c r="G74" s="11"/>
      <c r="H74" s="16">
        <f>H73/F73</f>
        <v>0.3563218390804598</v>
      </c>
      <c r="I74" s="16"/>
      <c r="J74" s="16">
        <f>J73/F73</f>
        <v>0.6436781609195402</v>
      </c>
    </row>
  </sheetData>
  <sheetProtection sheet="1"/>
  <mergeCells count="7">
    <mergeCell ref="B53:R53"/>
    <mergeCell ref="B74:D74"/>
    <mergeCell ref="X4:AA4"/>
    <mergeCell ref="B4:R4"/>
    <mergeCell ref="B21:D21"/>
    <mergeCell ref="B28:R28"/>
    <mergeCell ref="B49:D49"/>
  </mergeCells>
  <printOptions/>
  <pageMargins left="0.7" right="0.7" top="0.75" bottom="0.75" header="0.3" footer="0.3"/>
  <pageSetup horizontalDpi="600" verticalDpi="6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CSUEXT</dc:creator>
  <cp:keywords/>
  <dc:description/>
  <cp:lastModifiedBy>Cooperative Extension</cp:lastModifiedBy>
  <dcterms:created xsi:type="dcterms:W3CDTF">2008-10-09T02:54:50Z</dcterms:created>
  <dcterms:modified xsi:type="dcterms:W3CDTF">2009-01-26T16:21:04Z</dcterms:modified>
  <cp:category/>
  <cp:version/>
  <cp:contentType/>
  <cp:contentStatus/>
</cp:coreProperties>
</file>