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7275" activeTab="0"/>
  </bookViews>
  <sheets>
    <sheet name="Sheet1" sheetId="1" r:id="rId1"/>
  </sheets>
  <definedNames>
    <definedName name="_xlnm.Print_Area" localSheetId="0">'Sheet1'!$B$2:$I$65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<sst xmlns="http://schemas.openxmlformats.org/spreadsheetml/2006/main" count="78" uniqueCount="55">
  <si>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</si>
  <si>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</si>
  <si>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</si>
  <si>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</si>
  <si>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</si>
  <si>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</si>
  <si>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</si>
  <si>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</si>
  <si>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</si>
  <si>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</si>
  <si>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</si>
  <si>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</si>
  <si>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</si>
  <si>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</si>
  <si>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</si>
  <si>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</si>
  <si>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</si>
  <si>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</si>
  <si>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</si>
  <si>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</si>
  <si>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</si>
  <si>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</si>
  <si>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</si>
  <si>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</si>
  <si>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</si>
  <si>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</si>
  <si>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</si>
  <si>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</si>
  <si>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</si>
  <si>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</si>
  <si>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bu</t>
  </si>
  <si>
    <t>PER BU</t>
  </si>
  <si>
    <t>ALTERNATIVE PRICES ($/bushel)</t>
  </si>
  <si>
    <t>BUSHELS PER ACRE</t>
  </si>
  <si>
    <t>Fertilizer</t>
  </si>
  <si>
    <t>Seed</t>
  </si>
  <si>
    <t xml:space="preserve">      Fuel</t>
  </si>
  <si>
    <t xml:space="preserve">     Repair &amp; Maintenance</t>
  </si>
  <si>
    <t>Machinery Ownership Costs</t>
  </si>
  <si>
    <t>Crop Protection</t>
  </si>
  <si>
    <t xml:space="preserve">     Crop Insurance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</si>
  <si>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</si>
  <si>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</si>
  <si>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Hard Red Winter Wheat</t>
  </si>
  <si>
    <t>1 Hauling Machinery &amp; Labor Charges= $0.20/Bushel</t>
  </si>
  <si>
    <t>Northeastern Colorado - Dryland Winter Wheat Conventional Till- Fallow Rotation</t>
  </si>
  <si>
    <t>Fungicide</t>
  </si>
  <si>
    <t>Herbicide</t>
  </si>
  <si>
    <t xml:space="preserve">     Custom Application</t>
  </si>
  <si>
    <t>3 Includes allocation of fallow acres in the rotation</t>
  </si>
  <si>
    <r>
      <t>Land ($5,000 @ 4%)</t>
    </r>
    <r>
      <rPr>
        <vertAlign val="superscript"/>
        <sz val="11"/>
        <color indexed="8"/>
        <rFont val="Calibri"/>
        <family val="2"/>
      </rPr>
      <t>3</t>
    </r>
  </si>
  <si>
    <t>Farm Bill payments were not included due to great varaiability between counties covered by this budget</t>
  </si>
  <si>
    <r>
      <t>Interest (6 months @ 6.25%)</t>
    </r>
    <r>
      <rPr>
        <vertAlign val="superscript"/>
        <sz val="11"/>
        <color indexed="8"/>
        <rFont val="Calibri"/>
        <family val="2"/>
      </rPr>
      <t>2</t>
    </r>
  </si>
  <si>
    <t>2 Interest on Operating Capital is calculated on 1/2 of pre-harvest operating costs at 6.25%</t>
  </si>
  <si>
    <t>Your Farm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</si>
</sst>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8" fontId="37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0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7" fillId="0" borderId="0" xfId="0" applyFont="1" applyAlignment="1">
      <alignment horizontal="left" vertical="center" indent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6" fontId="37" fillId="0" borderId="0" xfId="0" applyNumberFormat="1" applyFont="1" applyAlignment="1">
      <alignment vertical="center"/>
    </xf>
    <xf numFmtId="8" fontId="37" fillId="0" borderId="0" xfId="0" applyNumberFormat="1" applyFont="1" applyAlignment="1">
      <alignment vertical="center"/>
    </xf>
    <xf numFmtId="40" fontId="4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40" fillId="0" borderId="15" xfId="0" applyNumberFormat="1" applyFont="1" applyBorder="1" applyAlignment="1">
      <alignment vertical="center"/>
    </xf>
    <xf numFmtId="8" fontId="40" fillId="0" borderId="16" xfId="0" applyNumberFormat="1" applyFont="1" applyBorder="1" applyAlignment="1">
      <alignment vertical="center"/>
    </xf>
    <xf numFmtId="8" fontId="40" fillId="0" borderId="17" xfId="0" applyNumberFormat="1" applyFont="1" applyBorder="1" applyAlignment="1">
      <alignment vertical="center"/>
    </xf>
    <xf numFmtId="8" fontId="40" fillId="0" borderId="18" xfId="0" applyNumberFormat="1" applyFont="1" applyBorder="1" applyAlignment="1">
      <alignment vertical="center"/>
    </xf>
    <xf numFmtId="8" fontId="40" fillId="0" borderId="0" xfId="0" applyNumberFormat="1" applyFont="1" applyBorder="1" applyAlignment="1">
      <alignment vertical="center"/>
    </xf>
    <xf numFmtId="8" fontId="40" fillId="0" borderId="19" xfId="0" applyNumberFormat="1" applyFont="1" applyBorder="1" applyAlignment="1">
      <alignment vertical="center"/>
    </xf>
    <xf numFmtId="8" fontId="40" fillId="0" borderId="20" xfId="0" applyNumberFormat="1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8" fontId="40" fillId="0" borderId="21" xfId="0" applyNumberFormat="1" applyFont="1" applyBorder="1" applyAlignment="1">
      <alignment vertical="center"/>
    </xf>
    <xf numFmtId="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8" fontId="0" fillId="0" borderId="22" xfId="0" applyNumberFormat="1" applyFont="1" applyFill="1" applyBorder="1" applyAlignment="1" applyProtection="1">
      <alignment vertical="center"/>
      <protection locked="0"/>
    </xf>
    <xf numFmtId="6" fontId="0" fillId="0" borderId="22" xfId="0" applyNumberFormat="1" applyFont="1" applyFill="1" applyBorder="1" applyAlignment="1" applyProtection="1">
      <alignment vertical="center"/>
      <protection locked="0"/>
    </xf>
    <xf numFmtId="8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638175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5"/>
  <sheetViews>
    <sheetView tabSelected="1" zoomScalePageLayoutView="0" workbookViewId="0" topLeftCell="A1">
      <selection activeCell="Q24" sqref="Q24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6" t="s">
        <v>45</v>
      </c>
      <c r="C4" s="6"/>
      <c r="D4" s="6"/>
      <c r="E4" s="6"/>
      <c r="F4" s="6"/>
      <c r="G4" s="6"/>
      <c r="H4" s="6"/>
      <c r="I4" s="6"/>
    </row>
    <row r="5" spans="2:9" ht="19.5" customHeight="1">
      <c r="B5" s="61" t="s">
        <v>28</v>
      </c>
      <c r="I5" s="6">
        <v>2017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17</v>
      </c>
      <c r="E7" s="2" t="s">
        <v>18</v>
      </c>
      <c r="F7" s="1" t="s">
        <v>29</v>
      </c>
      <c r="G7" s="2" t="s">
        <v>19</v>
      </c>
      <c r="H7" s="2" t="s">
        <v>31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43</v>
      </c>
      <c r="C9" s="36"/>
      <c r="D9" s="11" t="s">
        <v>30</v>
      </c>
      <c r="E9" s="12">
        <v>3.75</v>
      </c>
      <c r="F9" s="11">
        <v>84</v>
      </c>
      <c r="G9" s="71">
        <f>E9*F9</f>
        <v>315</v>
      </c>
      <c r="H9" s="12">
        <f>G9/F9</f>
        <v>3.75</v>
      </c>
      <c r="I9" s="80" t="s">
        <v>54</v>
      </c>
    </row>
    <row r="10" spans="2:9" ht="13.5" customHeight="1">
      <c r="B10" s="36" t="s">
        <v>54</v>
      </c>
      <c r="C10" s="36"/>
      <c r="D10" s="11" t="s">
        <v>30</v>
      </c>
      <c r="E10" s="82"/>
      <c r="F10" s="83"/>
      <c r="G10" s="84">
        <f>E10*F10</f>
        <v>0</v>
      </c>
      <c r="H10" s="84">
        <f>E10</f>
        <v>0</v>
      </c>
      <c r="I10" s="84">
        <f>E10*F10</f>
        <v>0</v>
      </c>
    </row>
    <row r="11" spans="2:9" ht="13.5" customHeight="1">
      <c r="B11" s="5" t="s">
        <v>51</v>
      </c>
      <c r="C11" s="36"/>
      <c r="D11" s="76"/>
      <c r="E11" s="77"/>
      <c r="F11" s="76"/>
      <c r="G11" s="78"/>
      <c r="H11" s="79"/>
      <c r="I11" s="80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3</v>
      </c>
      <c r="C13" s="39"/>
      <c r="D13" s="40"/>
      <c r="E13" s="41"/>
      <c r="F13" s="41"/>
      <c r="G13" s="72">
        <f>SUM(G9:G12)</f>
        <v>315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4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17</v>
      </c>
      <c r="E16" s="3" t="s">
        <v>20</v>
      </c>
      <c r="F16" s="4" t="s">
        <v>21</v>
      </c>
      <c r="G16" s="3" t="s">
        <v>19</v>
      </c>
      <c r="H16" s="3" t="s">
        <v>31</v>
      </c>
      <c r="I16" s="3" t="s">
        <v>2</v>
      </c>
    </row>
    <row r="17" spans="2:6" ht="15" customHeight="1">
      <c r="B17" s="5" t="s">
        <v>5</v>
      </c>
      <c r="D17" s="11"/>
      <c r="F17" s="11"/>
    </row>
    <row r="18" spans="2:3" ht="13.5" customHeight="1">
      <c r="B18" s="36" t="s">
        <v>35</v>
      </c>
      <c r="C18" s="36"/>
    </row>
    <row r="19" spans="2:9" ht="13.5" customHeight="1">
      <c r="B19" s="5" t="s">
        <v>35</v>
      </c>
      <c r="C19" s="36"/>
      <c r="D19" s="11" t="s">
        <v>24</v>
      </c>
      <c r="E19" s="21">
        <v>8.71</v>
      </c>
      <c r="F19" s="69">
        <v>1</v>
      </c>
      <c r="G19" s="21">
        <f>E19*F19</f>
        <v>8.71</v>
      </c>
      <c r="H19" s="21">
        <f>G19/$F$9</f>
        <v>0.1036904761904762</v>
      </c>
      <c r="I19" s="68"/>
    </row>
    <row r="20" spans="2:9" ht="13.5" customHeight="1">
      <c r="B20" s="36" t="s">
        <v>39</v>
      </c>
      <c r="C20" s="36"/>
      <c r="I20" s="63"/>
    </row>
    <row r="21" spans="2:9" ht="13.5" customHeight="1">
      <c r="B21" s="62" t="s">
        <v>34</v>
      </c>
      <c r="C21" s="36"/>
      <c r="D21" s="11" t="s">
        <v>24</v>
      </c>
      <c r="E21" s="21">
        <v>24.3</v>
      </c>
      <c r="F21" s="22">
        <v>1</v>
      </c>
      <c r="G21" s="21">
        <f aca="true" t="shared" si="0" ref="G21:G29">E21*F21</f>
        <v>24.3</v>
      </c>
      <c r="H21" s="21">
        <f aca="true" t="shared" si="1" ref="H21:H29">G21/$F$9</f>
        <v>0.2892857142857143</v>
      </c>
      <c r="I21" s="68"/>
    </row>
    <row r="22" spans="2:9" ht="13.5" customHeight="1">
      <c r="B22" s="62" t="s">
        <v>46</v>
      </c>
      <c r="C22" s="36"/>
      <c r="D22" s="11" t="s">
        <v>24</v>
      </c>
      <c r="E22" s="21">
        <v>17.21</v>
      </c>
      <c r="F22" s="22">
        <v>1</v>
      </c>
      <c r="G22" s="21">
        <f t="shared" si="0"/>
        <v>17.21</v>
      </c>
      <c r="H22" s="21">
        <f t="shared" si="1"/>
        <v>0.20488095238095239</v>
      </c>
      <c r="I22" s="68"/>
    </row>
    <row r="23" spans="2:9" ht="13.5" customHeight="1">
      <c r="B23" s="62" t="s">
        <v>47</v>
      </c>
      <c r="C23" s="36"/>
      <c r="D23" s="11" t="s">
        <v>24</v>
      </c>
      <c r="E23" s="21">
        <v>10.18</v>
      </c>
      <c r="F23" s="22">
        <v>1</v>
      </c>
      <c r="G23" s="21">
        <f t="shared" si="0"/>
        <v>10.18</v>
      </c>
      <c r="H23" s="21">
        <f t="shared" si="1"/>
        <v>0.12119047619047618</v>
      </c>
      <c r="I23" s="68"/>
    </row>
    <row r="24" spans="2:9" ht="13.5" customHeight="1">
      <c r="B24" s="10" t="s">
        <v>48</v>
      </c>
      <c r="C24" s="36"/>
      <c r="D24" s="11" t="s">
        <v>24</v>
      </c>
      <c r="E24" s="21">
        <v>7</v>
      </c>
      <c r="F24" s="22">
        <v>1</v>
      </c>
      <c r="G24" s="21">
        <f t="shared" si="0"/>
        <v>7</v>
      </c>
      <c r="H24" s="21">
        <f t="shared" si="1"/>
        <v>0.08333333333333333</v>
      </c>
      <c r="I24" s="68"/>
    </row>
    <row r="25" spans="2:13" ht="13.5" customHeight="1">
      <c r="B25" s="70" t="s">
        <v>40</v>
      </c>
      <c r="C25" s="36"/>
      <c r="D25" s="11" t="s">
        <v>24</v>
      </c>
      <c r="E25" s="21">
        <v>32</v>
      </c>
      <c r="F25" s="22">
        <v>1</v>
      </c>
      <c r="G25" s="21">
        <f t="shared" si="0"/>
        <v>32</v>
      </c>
      <c r="H25" s="21">
        <f t="shared" si="1"/>
        <v>0.38095238095238093</v>
      </c>
      <c r="I25" s="68"/>
      <c r="K25" s="73"/>
      <c r="L25" s="74"/>
      <c r="M25" s="75"/>
    </row>
    <row r="26" spans="2:9" ht="13.5" customHeight="1">
      <c r="B26" s="36" t="s">
        <v>22</v>
      </c>
      <c r="C26" s="36"/>
      <c r="D26" s="11" t="s">
        <v>24</v>
      </c>
      <c r="E26" s="21">
        <v>8.25</v>
      </c>
      <c r="F26" s="22">
        <v>1</v>
      </c>
      <c r="G26" s="21">
        <f t="shared" si="0"/>
        <v>8.25</v>
      </c>
      <c r="H26" s="21">
        <f t="shared" si="1"/>
        <v>0.09821428571428571</v>
      </c>
      <c r="I26" s="68"/>
    </row>
    <row r="27" spans="2:9" ht="13.5" customHeight="1">
      <c r="B27" s="36" t="s">
        <v>41</v>
      </c>
      <c r="C27" s="36"/>
      <c r="D27" s="11" t="s">
        <v>24</v>
      </c>
      <c r="E27" s="21">
        <v>9.36</v>
      </c>
      <c r="F27" s="22">
        <v>1</v>
      </c>
      <c r="G27" s="21">
        <f t="shared" si="0"/>
        <v>9.36</v>
      </c>
      <c r="H27" s="21">
        <f t="shared" si="1"/>
        <v>0.11142857142857142</v>
      </c>
      <c r="I27" s="68"/>
    </row>
    <row r="28" spans="2:9" ht="13.5" customHeight="1">
      <c r="B28" s="36" t="s">
        <v>23</v>
      </c>
      <c r="C28" s="36"/>
      <c r="D28" s="11" t="s">
        <v>24</v>
      </c>
      <c r="E28" s="21">
        <v>2.56</v>
      </c>
      <c r="F28" s="22">
        <v>1</v>
      </c>
      <c r="G28" s="21">
        <f t="shared" si="0"/>
        <v>2.56</v>
      </c>
      <c r="H28" s="21">
        <f t="shared" si="1"/>
        <v>0.030476190476190476</v>
      </c>
      <c r="I28" s="68"/>
    </row>
    <row r="29" spans="2:9" ht="13.5" customHeight="1">
      <c r="B29" s="36" t="s">
        <v>52</v>
      </c>
      <c r="C29" s="36"/>
      <c r="D29" s="11" t="s">
        <v>24</v>
      </c>
      <c r="E29" s="21">
        <f>SUM(E18:E28)*0.0625/2</f>
        <v>3.7365625000000002</v>
      </c>
      <c r="F29" s="22">
        <v>1</v>
      </c>
      <c r="G29" s="21">
        <f t="shared" si="0"/>
        <v>3.7365625000000002</v>
      </c>
      <c r="H29" s="21">
        <f t="shared" si="1"/>
        <v>0.04448288690476191</v>
      </c>
      <c r="I29" s="68"/>
    </row>
    <row r="30" spans="2:9" ht="4.5" customHeight="1">
      <c r="B30" s="24"/>
      <c r="C30" s="24"/>
      <c r="D30" s="25"/>
      <c r="E30" s="23"/>
      <c r="F30" s="25"/>
      <c r="G30" s="23"/>
      <c r="H30" s="23"/>
      <c r="I30" s="23"/>
    </row>
    <row r="31" spans="2:11" ht="13.5" customHeight="1">
      <c r="B31" s="36" t="s">
        <v>6</v>
      </c>
      <c r="C31" s="36"/>
      <c r="D31" s="11"/>
      <c r="F31" s="11"/>
      <c r="G31" s="26">
        <f>SUM(G18:G30)</f>
        <v>123.30656250000001</v>
      </c>
      <c r="H31" s="26">
        <f>SUM(H18:H30)</f>
        <v>1.4679352678571431</v>
      </c>
      <c r="I31" s="26">
        <f>SUM(I18:I30)</f>
        <v>0</v>
      </c>
      <c r="K31" s="12"/>
    </row>
    <row r="32" spans="2:6" ht="13.5" customHeight="1">
      <c r="B32" s="5" t="s">
        <v>7</v>
      </c>
      <c r="D32" s="11"/>
      <c r="F32" s="11"/>
    </row>
    <row r="33" spans="2:9" ht="13.5" customHeight="1">
      <c r="B33" s="5" t="s">
        <v>36</v>
      </c>
      <c r="D33" s="11" t="s">
        <v>24</v>
      </c>
      <c r="E33" s="81">
        <v>5.12</v>
      </c>
      <c r="F33" s="11">
        <v>1</v>
      </c>
      <c r="G33" s="21">
        <f>E33*F33</f>
        <v>5.12</v>
      </c>
      <c r="H33" s="21">
        <f>G33/$F$9</f>
        <v>0.06095238095238095</v>
      </c>
      <c r="I33" s="68"/>
    </row>
    <row r="34" spans="2:9" ht="13.5" customHeight="1">
      <c r="B34" s="5" t="s">
        <v>37</v>
      </c>
      <c r="D34" s="11" t="s">
        <v>24</v>
      </c>
      <c r="E34" s="81">
        <v>3.3</v>
      </c>
      <c r="F34" s="11">
        <v>1</v>
      </c>
      <c r="G34" s="21">
        <f>E34*F34</f>
        <v>3.3</v>
      </c>
      <c r="H34" s="21">
        <f>G34/$F$9</f>
        <v>0.039285714285714285</v>
      </c>
      <c r="I34" s="68"/>
    </row>
    <row r="35" spans="2:9" ht="13.5" customHeight="1">
      <c r="B35" s="36" t="s">
        <v>23</v>
      </c>
      <c r="C35" s="36"/>
      <c r="D35" s="11" t="s">
        <v>24</v>
      </c>
      <c r="E35" s="21">
        <v>1.73</v>
      </c>
      <c r="F35" s="22">
        <v>1</v>
      </c>
      <c r="G35" s="21">
        <f>E35*F35</f>
        <v>1.73</v>
      </c>
      <c r="H35" s="21">
        <f>G35/$F$9</f>
        <v>0.020595238095238094</v>
      </c>
      <c r="I35" s="68"/>
    </row>
    <row r="36" spans="2:9" ht="13.5" customHeight="1">
      <c r="B36" s="36" t="s">
        <v>42</v>
      </c>
      <c r="C36" s="36"/>
      <c r="D36" s="11" t="s">
        <v>24</v>
      </c>
      <c r="E36" s="21">
        <f>F9*0.2</f>
        <v>16.8</v>
      </c>
      <c r="F36" s="22">
        <v>1</v>
      </c>
      <c r="G36" s="21">
        <f>E36*F36</f>
        <v>16.8</v>
      </c>
      <c r="H36" s="21">
        <f>G36/$F$9</f>
        <v>0.2</v>
      </c>
      <c r="I36" s="68"/>
    </row>
    <row r="37" spans="2:9" ht="4.5" customHeight="1">
      <c r="B37" s="45"/>
      <c r="C37" s="45"/>
      <c r="D37" s="25"/>
      <c r="E37" s="23"/>
      <c r="F37" s="25"/>
      <c r="G37" s="23"/>
      <c r="H37" s="23"/>
      <c r="I37" s="23"/>
    </row>
    <row r="38" spans="2:11" ht="13.5" customHeight="1" thickBot="1">
      <c r="B38" s="46" t="s">
        <v>8</v>
      </c>
      <c r="C38" s="46"/>
      <c r="D38" s="15"/>
      <c r="E38" s="17"/>
      <c r="F38" s="15"/>
      <c r="G38" s="27">
        <f>SUM(G33:G37)</f>
        <v>26.950000000000003</v>
      </c>
      <c r="H38" s="27">
        <f>G38/F9</f>
        <v>0.32083333333333336</v>
      </c>
      <c r="I38" s="27">
        <f>SUM(I35:I37)</f>
        <v>0</v>
      </c>
      <c r="K38" s="12"/>
    </row>
    <row r="39" spans="2:9" ht="13.5" customHeight="1" thickTop="1">
      <c r="B39" s="39" t="s">
        <v>9</v>
      </c>
      <c r="C39" s="39"/>
      <c r="D39" s="40"/>
      <c r="E39" s="41"/>
      <c r="F39" s="40"/>
      <c r="G39" s="43">
        <f>G31+G38</f>
        <v>150.25656250000003</v>
      </c>
      <c r="H39" s="43">
        <f>G39/F9</f>
        <v>1.7887686011904766</v>
      </c>
      <c r="I39" s="43">
        <f>I31+I38</f>
        <v>0</v>
      </c>
    </row>
    <row r="40" spans="2:6" ht="13.5" customHeight="1">
      <c r="B40" s="5" t="s">
        <v>10</v>
      </c>
      <c r="D40" s="11"/>
      <c r="F40" s="11"/>
    </row>
    <row r="41" spans="2:9" ht="13.5" customHeight="1">
      <c r="B41" s="36" t="s">
        <v>25</v>
      </c>
      <c r="C41" s="36"/>
      <c r="D41" s="11" t="s">
        <v>24</v>
      </c>
      <c r="E41" s="21">
        <v>10</v>
      </c>
      <c r="F41" s="22">
        <v>1</v>
      </c>
      <c r="G41" s="21">
        <f>E41/F41</f>
        <v>10</v>
      </c>
      <c r="H41" s="21">
        <f>G41/$F$9</f>
        <v>0.11904761904761904</v>
      </c>
      <c r="I41" s="68"/>
    </row>
    <row r="42" spans="2:9" ht="13.5" customHeight="1">
      <c r="B42" s="36" t="s">
        <v>38</v>
      </c>
      <c r="C42" s="36"/>
      <c r="D42" s="11" t="s">
        <v>24</v>
      </c>
      <c r="E42" s="21">
        <v>46.51</v>
      </c>
      <c r="F42" s="22">
        <v>1</v>
      </c>
      <c r="G42" s="21">
        <f>E42/F42</f>
        <v>46.51</v>
      </c>
      <c r="H42" s="21">
        <f>G42/$F$9</f>
        <v>0.5536904761904762</v>
      </c>
      <c r="I42" s="68"/>
    </row>
    <row r="43" spans="2:9" ht="13.5" customHeight="1">
      <c r="B43" s="36" t="s">
        <v>26</v>
      </c>
      <c r="C43" s="36"/>
      <c r="D43" s="11" t="s">
        <v>24</v>
      </c>
      <c r="E43" s="21">
        <v>2.39</v>
      </c>
      <c r="F43" s="22">
        <v>1</v>
      </c>
      <c r="G43" s="21">
        <f>E43/F43</f>
        <v>2.39</v>
      </c>
      <c r="H43" s="21">
        <f>G43/$F$9</f>
        <v>0.028452380952380955</v>
      </c>
      <c r="I43" s="68"/>
    </row>
    <row r="44" spans="2:9" ht="4.5" customHeight="1">
      <c r="B44" s="45"/>
      <c r="C44" s="45"/>
      <c r="D44" s="25"/>
      <c r="E44" s="23"/>
      <c r="F44" s="23"/>
      <c r="G44" s="23"/>
      <c r="H44" s="23"/>
      <c r="I44" s="23"/>
    </row>
    <row r="45" spans="2:9" ht="13.5" customHeight="1" thickBot="1">
      <c r="B45" s="47" t="s">
        <v>11</v>
      </c>
      <c r="C45" s="47"/>
      <c r="D45" s="28"/>
      <c r="E45" s="29"/>
      <c r="F45" s="29"/>
      <c r="G45" s="30">
        <f>SUM(G41:G44)</f>
        <v>58.9</v>
      </c>
      <c r="H45" s="30">
        <f>G45/F9</f>
        <v>0.7011904761904761</v>
      </c>
      <c r="I45" s="30">
        <f>SUM(I41:I44)</f>
        <v>0</v>
      </c>
    </row>
    <row r="46" spans="2:9" ht="15.75" customHeight="1" thickBot="1" thickTop="1">
      <c r="B46" s="31" t="s">
        <v>27</v>
      </c>
      <c r="C46" s="31"/>
      <c r="D46" s="32"/>
      <c r="E46" s="31"/>
      <c r="F46" s="31"/>
      <c r="G46" s="33">
        <f>G39+G45</f>
        <v>209.15656250000004</v>
      </c>
      <c r="H46" s="33">
        <f>G46/F9</f>
        <v>2.489959077380953</v>
      </c>
      <c r="I46" s="33">
        <f>I39+I45</f>
        <v>0</v>
      </c>
    </row>
    <row r="47" spans="2:9" ht="15.75" customHeight="1" thickBot="1" thickTop="1">
      <c r="B47" s="31" t="s">
        <v>12</v>
      </c>
      <c r="C47" s="31"/>
      <c r="D47" s="32"/>
      <c r="E47" s="31"/>
      <c r="F47" s="31"/>
      <c r="G47" s="33">
        <f>G13-G46</f>
        <v>105.84343749999996</v>
      </c>
      <c r="H47" s="33">
        <f>G47/F9</f>
        <v>1.2600409226190472</v>
      </c>
      <c r="I47" s="33">
        <f>I13-I46</f>
        <v>0</v>
      </c>
    </row>
    <row r="48" spans="2:4" ht="13.5" customHeight="1" thickTop="1">
      <c r="B48" s="5" t="s">
        <v>13</v>
      </c>
      <c r="D48" s="11"/>
    </row>
    <row r="49" spans="2:9" ht="13.5" customHeight="1">
      <c r="B49" s="36" t="s">
        <v>50</v>
      </c>
      <c r="C49" s="36"/>
      <c r="D49" s="11"/>
      <c r="G49" s="21">
        <v>40</v>
      </c>
      <c r="H49" s="21">
        <f>G49/$F$9</f>
        <v>0.47619047619047616</v>
      </c>
      <c r="I49" s="68"/>
    </row>
    <row r="50" spans="2:9" ht="4.5" customHeight="1" thickBot="1">
      <c r="B50" s="14"/>
      <c r="C50" s="14"/>
      <c r="D50" s="15"/>
      <c r="E50" s="17"/>
      <c r="F50" s="17"/>
      <c r="G50" s="34"/>
      <c r="H50" s="35"/>
      <c r="I50" s="17"/>
    </row>
    <row r="51" spans="2:9" ht="15" customHeight="1" thickTop="1">
      <c r="B51" s="41" t="s">
        <v>14</v>
      </c>
      <c r="C51" s="41"/>
      <c r="D51" s="40"/>
      <c r="E51" s="41"/>
      <c r="F51" s="41"/>
      <c r="G51" s="43">
        <f>G47-G49</f>
        <v>65.84343749999996</v>
      </c>
      <c r="H51" s="43">
        <f>G51/$F$9</f>
        <v>0.783850446428571</v>
      </c>
      <c r="I51" s="43">
        <f>I47-I49</f>
        <v>0</v>
      </c>
    </row>
    <row r="52" ht="4.5" customHeight="1"/>
    <row r="53" ht="12.75" customHeight="1">
      <c r="B53" s="5" t="s">
        <v>44</v>
      </c>
    </row>
    <row r="54" ht="12.75" customHeight="1">
      <c r="B54" s="5" t="s">
        <v>53</v>
      </c>
    </row>
    <row r="55" ht="12.75" customHeight="1">
      <c r="B55" s="5" t="s">
        <v>49</v>
      </c>
    </row>
    <row r="56" ht="6.75" customHeight="1"/>
    <row r="57" spans="2:9" ht="15" customHeight="1">
      <c r="B57" s="7" t="s">
        <v>15</v>
      </c>
      <c r="C57" s="7"/>
      <c r="D57" s="20"/>
      <c r="E57" s="20"/>
      <c r="F57" s="20"/>
      <c r="G57" s="20"/>
      <c r="H57" s="20"/>
      <c r="I57" s="20"/>
    </row>
    <row r="58" spans="3:9" ht="12.75" customHeight="1">
      <c r="C58" s="49"/>
      <c r="D58" s="49"/>
      <c r="E58" s="85" t="s">
        <v>32</v>
      </c>
      <c r="F58" s="85"/>
      <c r="G58" s="85"/>
      <c r="H58" s="85"/>
      <c r="I58" s="85"/>
    </row>
    <row r="59" spans="3:9" ht="12.75" customHeight="1">
      <c r="C59" s="49"/>
      <c r="D59" s="49"/>
      <c r="E59" s="48">
        <v>-0.25</v>
      </c>
      <c r="F59" s="48">
        <v>-0.1</v>
      </c>
      <c r="G59" s="49"/>
      <c r="H59" s="48">
        <v>0.1</v>
      </c>
      <c r="I59" s="48">
        <v>0.25</v>
      </c>
    </row>
    <row r="60" spans="3:9" ht="12.75" customHeight="1">
      <c r="C60" s="85" t="s">
        <v>16</v>
      </c>
      <c r="D60" s="85"/>
      <c r="E60" s="37">
        <f>G60*0.75</f>
        <v>2.8125</v>
      </c>
      <c r="F60" s="37">
        <f>G60*0.9</f>
        <v>3.375</v>
      </c>
      <c r="G60" s="37">
        <f>E9</f>
        <v>3.75</v>
      </c>
      <c r="H60" s="37">
        <f>G60*1.1</f>
        <v>4.125</v>
      </c>
      <c r="I60" s="37">
        <f>G60*1.25</f>
        <v>4.6875</v>
      </c>
    </row>
    <row r="61" spans="3:9" ht="12.75" customHeight="1">
      <c r="C61" s="59">
        <v>-0.25</v>
      </c>
      <c r="D61" s="44">
        <f>D63*0.75</f>
        <v>63</v>
      </c>
      <c r="E61" s="50">
        <f>(E$60*$D61)-$G$46</f>
        <v>-31.969062500000035</v>
      </c>
      <c r="F61" s="51">
        <f aca="true" t="shared" si="2" ref="F61:I65">(F$60*$D61)-$G$46</f>
        <v>3.4684374999999648</v>
      </c>
      <c r="G61" s="51">
        <f t="shared" si="2"/>
        <v>27.093437499999965</v>
      </c>
      <c r="H61" s="51">
        <f t="shared" si="2"/>
        <v>50.718437499999965</v>
      </c>
      <c r="I61" s="52">
        <f t="shared" si="2"/>
        <v>86.15593749999996</v>
      </c>
    </row>
    <row r="62" spans="3:9" ht="12.75" customHeight="1">
      <c r="C62" s="59">
        <v>-0.1</v>
      </c>
      <c r="D62" s="44">
        <f>D63*0.9</f>
        <v>75.60000000000001</v>
      </c>
      <c r="E62" s="53">
        <f>(E$60*$D62)-$G$46</f>
        <v>3.468437499999993</v>
      </c>
      <c r="F62" s="54">
        <f t="shared" si="2"/>
        <v>45.9934375</v>
      </c>
      <c r="G62" s="54">
        <f t="shared" si="2"/>
        <v>74.34343750000002</v>
      </c>
      <c r="H62" s="54">
        <f t="shared" si="2"/>
        <v>102.69343749999999</v>
      </c>
      <c r="I62" s="55">
        <f t="shared" si="2"/>
        <v>145.21843750000002</v>
      </c>
    </row>
    <row r="63" spans="3:9" ht="12.75" customHeight="1">
      <c r="C63" s="60" t="s">
        <v>33</v>
      </c>
      <c r="D63" s="44">
        <f>F9</f>
        <v>84</v>
      </c>
      <c r="E63" s="53">
        <f>(E$60*$D63)-$G$46</f>
        <v>27.093437499999965</v>
      </c>
      <c r="F63" s="54">
        <f t="shared" si="2"/>
        <v>74.34343749999996</v>
      </c>
      <c r="G63" s="54">
        <f t="shared" si="2"/>
        <v>105.84343749999996</v>
      </c>
      <c r="H63" s="54">
        <f t="shared" si="2"/>
        <v>137.34343749999996</v>
      </c>
      <c r="I63" s="55">
        <f t="shared" si="2"/>
        <v>184.59343749999996</v>
      </c>
    </row>
    <row r="64" spans="3:9" ht="12.75" customHeight="1">
      <c r="C64" s="59">
        <v>0.1</v>
      </c>
      <c r="D64" s="44">
        <f>D63*1.1</f>
        <v>92.4</v>
      </c>
      <c r="E64" s="53">
        <f>(E$60*$D64)-$G$46</f>
        <v>50.718437499999965</v>
      </c>
      <c r="F64" s="54">
        <f t="shared" si="2"/>
        <v>102.69343749999999</v>
      </c>
      <c r="G64" s="54">
        <f t="shared" si="2"/>
        <v>137.34343749999996</v>
      </c>
      <c r="H64" s="54">
        <f t="shared" si="2"/>
        <v>171.9934375</v>
      </c>
      <c r="I64" s="55">
        <f t="shared" si="2"/>
        <v>223.96843749999996</v>
      </c>
    </row>
    <row r="65" spans="3:9" ht="12.75" customHeight="1">
      <c r="C65" s="59">
        <v>0.25</v>
      </c>
      <c r="D65" s="44">
        <f>D63*1.25</f>
        <v>105</v>
      </c>
      <c r="E65" s="56">
        <f>(E$60*$D65)-$G$46</f>
        <v>86.15593749999996</v>
      </c>
      <c r="F65" s="57">
        <f t="shared" si="2"/>
        <v>145.21843749999996</v>
      </c>
      <c r="G65" s="57">
        <f t="shared" si="2"/>
        <v>184.59343749999996</v>
      </c>
      <c r="H65" s="57">
        <f t="shared" si="2"/>
        <v>223.96843749999996</v>
      </c>
      <c r="I65" s="58">
        <f t="shared" si="2"/>
        <v>283.03093749999994</v>
      </c>
    </row>
  </sheetData>
  <sheetProtection sheet="1"/>
  <mergeCells count="2">
    <mergeCell ref="E58:I58"/>
    <mergeCell ref="C60:D60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Kellie Clark</cp:lastModifiedBy>
  <cp:lastPrinted>2015-12-11T17:50:51Z</cp:lastPrinted>
  <dcterms:created xsi:type="dcterms:W3CDTF">2015-12-11T16:48:20Z</dcterms:created>
  <dcterms:modified xsi:type="dcterms:W3CDTF">2018-04-19T17:37:05Z</dcterms:modified>
  <cp:category/>
  <cp:version/>
  <cp:contentType/>
  <cp:contentStatus/>
</cp:coreProperties>
</file>