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7275" activeTab="0"/>
  </bookViews>
  <sheets>
    <sheet name="Sheet1" sheetId="1" r:id="rId1"/>
  </sheets>
  <definedNames>
    <definedName name="_xlnm.Print_Area" localSheetId="0">'Sheet1'!$B$2:$I$69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0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<sst xmlns="http://schemas.openxmlformats.org/spreadsheetml/2006/main" count="89" uniqueCount="62">
  <si>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</si>
  <si>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</si>
  <si>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</si>
  <si>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</si>
  <si>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</si>
  <si>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</si>
  <si>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</si>
  <si>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</si>
  <si>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</si>
  <si>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</si>
  <si>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</si>
  <si>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</si>
  <si>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</si>
  <si>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</si>
  <si>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</si>
  <si>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</si>
  <si>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</si>
  <si>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</si>
  <si>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</si>
  <si>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</si>
  <si>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</si>
  <si>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</si>
  <si>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Crop Insurance</t>
  </si>
  <si>
    <t>Fuel</t>
  </si>
  <si>
    <t>Repairs &amp; Maintenance</t>
  </si>
  <si>
    <t>Labor</t>
  </si>
  <si>
    <t>dollars</t>
  </si>
  <si>
    <t>Hauling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</si>
  <si>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</si>
  <si>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</si>
  <si>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</si>
  <si>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</si>
  <si>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</si>
  <si>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</si>
  <si>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bu</t>
  </si>
  <si>
    <t>acre</t>
  </si>
  <si>
    <t>Insecticide &amp; Fungicide</t>
  </si>
  <si>
    <t>Land ($5,000 @ 4%)</t>
  </si>
  <si>
    <t>N + P</t>
  </si>
  <si>
    <t>Fertilizer</t>
  </si>
  <si>
    <t>Irrigation</t>
  </si>
  <si>
    <t>Chemicals</t>
  </si>
  <si>
    <t>Seed</t>
  </si>
  <si>
    <t>Sprinkler Energy</t>
  </si>
  <si>
    <t>hours</t>
  </si>
  <si>
    <t>Sprinkler Ownership</t>
  </si>
  <si>
    <t xml:space="preserve">Seed </t>
  </si>
  <si>
    <t xml:space="preserve">      Crop Consultant</t>
  </si>
  <si>
    <t>Irrigation Repairs</t>
  </si>
  <si>
    <t xml:space="preserve">      Fuel</t>
  </si>
  <si>
    <t xml:space="preserve">     Repair &amp; Maintenance</t>
  </si>
  <si>
    <t>Machinery Ownership Costs</t>
  </si>
  <si>
    <t>ton</t>
  </si>
  <si>
    <t>Sugar Beets</t>
  </si>
  <si>
    <t>Northeastern Coloado - Irrigated Sugar Beets</t>
  </si>
  <si>
    <t>Interest (6 months @ 6.25%)</t>
  </si>
  <si>
    <t>Payment on Coop Shares</t>
  </si>
  <si>
    <t>TONS PER ACRE</t>
  </si>
  <si>
    <t>ALTERNATIVE PRICES ($/ton)</t>
  </si>
  <si>
    <t>PER TON</t>
  </si>
  <si>
    <t>Your Farm</t>
  </si>
  <si>
    <t>Gross Receipts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</si>
</sst>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8" fontId="36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3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6" fillId="0" borderId="0" xfId="0" applyFont="1" applyAlignment="1">
      <alignment horizontal="left" vertical="center" indent="2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6" fontId="36" fillId="0" borderId="0" xfId="0" applyNumberFormat="1" applyFont="1" applyAlignment="1">
      <alignment vertical="center"/>
    </xf>
    <xf numFmtId="8" fontId="36" fillId="0" borderId="0" xfId="0" applyNumberFormat="1" applyFont="1" applyAlignment="1">
      <alignment vertical="center"/>
    </xf>
    <xf numFmtId="40" fontId="39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8" fontId="39" fillId="0" borderId="15" xfId="0" applyNumberFormat="1" applyFont="1" applyBorder="1" applyAlignment="1">
      <alignment vertical="center"/>
    </xf>
    <xf numFmtId="8" fontId="39" fillId="0" borderId="16" xfId="0" applyNumberFormat="1" applyFont="1" applyBorder="1" applyAlignment="1">
      <alignment vertical="center"/>
    </xf>
    <xf numFmtId="8" fontId="39" fillId="0" borderId="17" xfId="0" applyNumberFormat="1" applyFont="1" applyBorder="1" applyAlignment="1">
      <alignment vertical="center"/>
    </xf>
    <xf numFmtId="8" fontId="39" fillId="0" borderId="18" xfId="0" applyNumberFormat="1" applyFont="1" applyBorder="1" applyAlignment="1">
      <alignment vertical="center"/>
    </xf>
    <xf numFmtId="8" fontId="39" fillId="0" borderId="0" xfId="0" applyNumberFormat="1" applyFont="1" applyBorder="1" applyAlignment="1">
      <alignment vertical="center"/>
    </xf>
    <xf numFmtId="8" fontId="39" fillId="0" borderId="19" xfId="0" applyNumberFormat="1" applyFont="1" applyBorder="1" applyAlignment="1">
      <alignment vertical="center"/>
    </xf>
    <xf numFmtId="8" fontId="39" fillId="0" borderId="20" xfId="0" applyNumberFormat="1" applyFont="1" applyBorder="1" applyAlignment="1">
      <alignment vertical="center"/>
    </xf>
    <xf numFmtId="8" fontId="39" fillId="0" borderId="12" xfId="0" applyNumberFormat="1" applyFont="1" applyBorder="1" applyAlignment="1">
      <alignment vertical="center"/>
    </xf>
    <xf numFmtId="8" fontId="39" fillId="0" borderId="21" xfId="0" applyNumberFormat="1" applyFont="1" applyBorder="1" applyAlignment="1">
      <alignment vertical="center"/>
    </xf>
    <xf numFmtId="9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38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39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638175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257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69"/>
  <sheetViews>
    <sheetView tabSelected="1" zoomScalePageLayoutView="0" workbookViewId="0" topLeftCell="A1">
      <selection activeCell="O15" sqref="O15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0" t="s">
        <v>54</v>
      </c>
      <c r="C4" s="80"/>
      <c r="D4" s="80"/>
      <c r="E4" s="80"/>
      <c r="F4" s="80"/>
      <c r="G4" s="80"/>
      <c r="H4" s="80"/>
      <c r="I4" s="6">
        <v>2017</v>
      </c>
    </row>
    <row r="5" ht="19.5" customHeight="1">
      <c r="B5" s="61" t="s">
        <v>31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9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32</v>
      </c>
      <c r="G7" s="2" t="s">
        <v>18</v>
      </c>
      <c r="H7" s="2" t="s">
        <v>59</v>
      </c>
      <c r="I7" s="3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53</v>
      </c>
      <c r="C9" s="36"/>
      <c r="D9" s="11" t="s">
        <v>52</v>
      </c>
      <c r="E9" s="12">
        <v>37</v>
      </c>
      <c r="F9" s="11">
        <v>38</v>
      </c>
      <c r="G9" s="13">
        <f>E9*F9</f>
        <v>1406</v>
      </c>
      <c r="H9" s="12">
        <f>G9/F9</f>
        <v>37</v>
      </c>
      <c r="I9" s="78" t="s">
        <v>60</v>
      </c>
    </row>
    <row r="10" spans="2:9" ht="13.5" customHeight="1">
      <c r="B10" s="36" t="s">
        <v>60</v>
      </c>
      <c r="C10" s="36"/>
      <c r="D10" s="11" t="s">
        <v>52</v>
      </c>
      <c r="E10" s="75"/>
      <c r="F10" s="76"/>
      <c r="G10" s="77">
        <f>E10*F10</f>
        <v>0</v>
      </c>
      <c r="H10" s="77">
        <f>E10</f>
        <v>0</v>
      </c>
      <c r="I10" s="77">
        <f>E10*F10</f>
        <v>0</v>
      </c>
    </row>
    <row r="11" spans="2:9" ht="4.5" customHeight="1" thickBot="1">
      <c r="B11" s="14"/>
      <c r="C11" s="14"/>
      <c r="D11" s="15"/>
      <c r="E11" s="16"/>
      <c r="F11" s="17"/>
      <c r="G11" s="18"/>
      <c r="H11" s="16"/>
      <c r="I11" s="17"/>
    </row>
    <row r="12" spans="2:9" ht="15" customHeight="1" thickTop="1">
      <c r="B12" s="39" t="s">
        <v>61</v>
      </c>
      <c r="C12" s="39"/>
      <c r="D12" s="40"/>
      <c r="E12" s="41"/>
      <c r="F12" s="41"/>
      <c r="G12" s="42">
        <f>SUM(G9:G11)</f>
        <v>1406</v>
      </c>
      <c r="H12" s="43"/>
      <c r="I12" s="42">
        <f>SUM(I9:I11)</f>
        <v>0</v>
      </c>
    </row>
    <row r="13" spans="2:9" ht="15" customHeight="1">
      <c r="B13" s="10"/>
      <c r="C13" s="10"/>
      <c r="D13" s="11"/>
      <c r="G13" s="13"/>
      <c r="H13" s="13"/>
      <c r="I13" s="13"/>
    </row>
    <row r="14" spans="2:9" ht="15" customHeight="1">
      <c r="B14" s="7" t="s">
        <v>3</v>
      </c>
      <c r="C14" s="7"/>
      <c r="D14" s="19"/>
      <c r="E14" s="20"/>
      <c r="F14" s="20"/>
      <c r="G14" s="20"/>
      <c r="H14" s="20"/>
      <c r="I14" s="20"/>
    </row>
    <row r="15" spans="2:9" ht="30" customHeight="1" thickBot="1">
      <c r="B15" s="9"/>
      <c r="C15" s="9"/>
      <c r="D15" s="4" t="s">
        <v>16</v>
      </c>
      <c r="E15" s="3" t="s">
        <v>19</v>
      </c>
      <c r="F15" s="4" t="s">
        <v>20</v>
      </c>
      <c r="G15" s="3" t="s">
        <v>18</v>
      </c>
      <c r="H15" s="3" t="s">
        <v>59</v>
      </c>
      <c r="I15" s="3" t="s">
        <v>2</v>
      </c>
    </row>
    <row r="16" spans="2:6" ht="15" customHeight="1">
      <c r="B16" s="5" t="s">
        <v>4</v>
      </c>
      <c r="D16" s="11"/>
      <c r="F16" s="11"/>
    </row>
    <row r="17" spans="2:3" ht="13.5" customHeight="1">
      <c r="B17" s="36" t="s">
        <v>42</v>
      </c>
      <c r="C17" s="36"/>
    </row>
    <row r="18" spans="2:9" ht="13.5" customHeight="1">
      <c r="B18" s="62" t="s">
        <v>46</v>
      </c>
      <c r="C18" s="36"/>
      <c r="D18" s="11" t="s">
        <v>35</v>
      </c>
      <c r="E18" s="21">
        <v>182</v>
      </c>
      <c r="F18" s="69">
        <v>1</v>
      </c>
      <c r="G18" s="21">
        <f>E18*F18</f>
        <v>182</v>
      </c>
      <c r="H18" s="21">
        <f>G18/$F$9</f>
        <v>4.7894736842105265</v>
      </c>
      <c r="I18" s="68"/>
    </row>
    <row r="19" spans="2:9" ht="13.5" customHeight="1">
      <c r="B19" s="36" t="s">
        <v>39</v>
      </c>
      <c r="C19" s="36"/>
      <c r="I19" s="63"/>
    </row>
    <row r="20" spans="2:9" ht="13.5" customHeight="1">
      <c r="B20" s="62" t="s">
        <v>38</v>
      </c>
      <c r="C20" s="36"/>
      <c r="D20" s="11" t="s">
        <v>26</v>
      </c>
      <c r="E20" s="21">
        <v>90</v>
      </c>
      <c r="F20" s="22">
        <v>1</v>
      </c>
      <c r="G20" s="21">
        <f>E20*F20</f>
        <v>90</v>
      </c>
      <c r="H20" s="21">
        <f>G20/$F$9</f>
        <v>2.3684210526315788</v>
      </c>
      <c r="I20" s="68"/>
    </row>
    <row r="21" spans="2:9" ht="13.5" customHeight="1">
      <c r="B21" s="62" t="s">
        <v>21</v>
      </c>
      <c r="C21" s="36"/>
      <c r="D21" s="11" t="s">
        <v>35</v>
      </c>
      <c r="E21" s="21">
        <v>7</v>
      </c>
      <c r="F21" s="22">
        <v>1</v>
      </c>
      <c r="G21" s="21">
        <f>E21*F21</f>
        <v>7</v>
      </c>
      <c r="H21" s="21">
        <f>G21/$F$9</f>
        <v>0.18421052631578946</v>
      </c>
      <c r="I21" s="68"/>
    </row>
    <row r="22" spans="2:9" ht="13.5" customHeight="1">
      <c r="B22" s="36" t="s">
        <v>33</v>
      </c>
      <c r="C22" s="36"/>
      <c r="I22" s="63"/>
    </row>
    <row r="23" spans="2:9" ht="13.5" customHeight="1">
      <c r="B23" s="62" t="s">
        <v>41</v>
      </c>
      <c r="C23" s="36"/>
      <c r="D23" s="11" t="s">
        <v>26</v>
      </c>
      <c r="E23" s="21">
        <v>66</v>
      </c>
      <c r="F23" s="22">
        <v>1</v>
      </c>
      <c r="G23" s="21">
        <f>E23*F23</f>
        <v>66</v>
      </c>
      <c r="H23" s="21">
        <f>G23/$F$9</f>
        <v>1.736842105263158</v>
      </c>
      <c r="I23" s="68"/>
    </row>
    <row r="24" spans="2:9" ht="13.5" customHeight="1">
      <c r="B24" s="62" t="s">
        <v>21</v>
      </c>
      <c r="C24" s="36"/>
      <c r="D24" s="11" t="s">
        <v>35</v>
      </c>
      <c r="E24" s="21">
        <v>7</v>
      </c>
      <c r="F24" s="22">
        <v>1</v>
      </c>
      <c r="G24" s="21">
        <f>E24*F24</f>
        <v>7</v>
      </c>
      <c r="H24" s="21">
        <f>G24/$F$9</f>
        <v>0.18421052631578946</v>
      </c>
      <c r="I24" s="68"/>
    </row>
    <row r="25" spans="2:9" ht="13.5" customHeight="1">
      <c r="B25" s="36" t="s">
        <v>36</v>
      </c>
      <c r="C25" s="36"/>
      <c r="I25" s="63"/>
    </row>
    <row r="26" spans="2:9" ht="13.5" customHeight="1">
      <c r="B26" s="62" t="s">
        <v>41</v>
      </c>
      <c r="C26" s="36"/>
      <c r="D26" s="11" t="s">
        <v>26</v>
      </c>
      <c r="E26" s="21">
        <v>30</v>
      </c>
      <c r="F26" s="22">
        <v>1</v>
      </c>
      <c r="G26" s="21">
        <f>E26*F26</f>
        <v>30</v>
      </c>
      <c r="H26" s="21">
        <f>G26/$F$9</f>
        <v>0.7894736842105263</v>
      </c>
      <c r="I26" s="68"/>
    </row>
    <row r="27" spans="2:9" ht="13.5" customHeight="1">
      <c r="B27" s="36" t="s">
        <v>40</v>
      </c>
      <c r="C27" s="36"/>
      <c r="D27" s="11"/>
      <c r="E27" s="21"/>
      <c r="F27" s="22"/>
      <c r="G27" s="21"/>
      <c r="H27" s="21"/>
      <c r="I27" s="63"/>
    </row>
    <row r="28" spans="2:13" ht="13.5" customHeight="1">
      <c r="B28" s="62" t="s">
        <v>45</v>
      </c>
      <c r="C28" s="36"/>
      <c r="D28" s="11" t="s">
        <v>26</v>
      </c>
      <c r="E28" s="21">
        <v>70</v>
      </c>
      <c r="F28" s="22">
        <v>1</v>
      </c>
      <c r="G28" s="21">
        <f aca="true" t="shared" si="0" ref="G28:G36">E28*F28</f>
        <v>70</v>
      </c>
      <c r="H28" s="21">
        <f>G28/$F$9</f>
        <v>1.8421052631578947</v>
      </c>
      <c r="I28" s="68"/>
      <c r="K28" s="70"/>
      <c r="L28" s="71"/>
      <c r="M28" s="71"/>
    </row>
    <row r="29" spans="2:13" ht="13.5" customHeight="1">
      <c r="B29" s="62" t="s">
        <v>43</v>
      </c>
      <c r="C29" s="36"/>
      <c r="D29" s="11" t="s">
        <v>35</v>
      </c>
      <c r="E29" s="21">
        <v>50</v>
      </c>
      <c r="F29" s="22">
        <v>1</v>
      </c>
      <c r="G29" s="21">
        <f t="shared" si="0"/>
        <v>50</v>
      </c>
      <c r="H29" s="21">
        <f>G29/$F$9</f>
        <v>1.3157894736842106</v>
      </c>
      <c r="I29" s="68"/>
      <c r="K29" s="72"/>
      <c r="L29" s="71"/>
      <c r="M29" s="73"/>
    </row>
    <row r="30" spans="2:13" ht="13.5" customHeight="1">
      <c r="B30" s="62" t="s">
        <v>48</v>
      </c>
      <c r="C30" s="36"/>
      <c r="D30" s="11" t="s">
        <v>26</v>
      </c>
      <c r="E30" s="21">
        <v>11.26</v>
      </c>
      <c r="F30" s="22">
        <v>1</v>
      </c>
      <c r="G30" s="21">
        <f t="shared" si="0"/>
        <v>11.26</v>
      </c>
      <c r="H30" s="21">
        <f>G30/$F$9</f>
        <v>0.2963157894736842</v>
      </c>
      <c r="I30" s="68"/>
      <c r="K30" s="72"/>
      <c r="L30" s="71"/>
      <c r="M30" s="73"/>
    </row>
    <row r="31" spans="2:13" ht="13.5" customHeight="1">
      <c r="B31" s="62" t="s">
        <v>25</v>
      </c>
      <c r="C31" s="36"/>
      <c r="D31" s="11" t="s">
        <v>44</v>
      </c>
      <c r="E31" s="21">
        <v>9.79</v>
      </c>
      <c r="F31" s="22">
        <v>1</v>
      </c>
      <c r="G31" s="21">
        <f t="shared" si="0"/>
        <v>9.79</v>
      </c>
      <c r="H31" s="21">
        <f aca="true" t="shared" si="1" ref="H31:H36">G31/$F$9</f>
        <v>0.2576315789473684</v>
      </c>
      <c r="I31" s="68"/>
      <c r="K31" s="72"/>
      <c r="L31" s="71"/>
      <c r="M31" s="73"/>
    </row>
    <row r="32" spans="2:13" ht="13.5" customHeight="1">
      <c r="B32" s="5" t="s">
        <v>47</v>
      </c>
      <c r="C32" s="36"/>
      <c r="D32" s="11" t="s">
        <v>35</v>
      </c>
      <c r="E32" s="21">
        <v>12</v>
      </c>
      <c r="F32" s="22">
        <v>1</v>
      </c>
      <c r="G32" s="21">
        <f t="shared" si="0"/>
        <v>12</v>
      </c>
      <c r="H32" s="21">
        <f t="shared" si="1"/>
        <v>0.3157894736842105</v>
      </c>
      <c r="I32" s="68"/>
      <c r="K32" s="72"/>
      <c r="L32" s="71"/>
      <c r="M32" s="73"/>
    </row>
    <row r="33" spans="2:13" ht="13.5" customHeight="1">
      <c r="B33" s="36" t="s">
        <v>22</v>
      </c>
      <c r="C33" s="36"/>
      <c r="D33" s="11" t="s">
        <v>26</v>
      </c>
      <c r="E33" s="21">
        <v>30</v>
      </c>
      <c r="F33" s="22">
        <v>1</v>
      </c>
      <c r="G33" s="21">
        <f t="shared" si="0"/>
        <v>30</v>
      </c>
      <c r="H33" s="21">
        <f t="shared" si="1"/>
        <v>0.7894736842105263</v>
      </c>
      <c r="I33" s="68"/>
      <c r="K33" s="72"/>
      <c r="L33" s="71"/>
      <c r="M33" s="73"/>
    </row>
    <row r="34" spans="2:13" ht="13.5" customHeight="1">
      <c r="B34" s="36" t="s">
        <v>23</v>
      </c>
      <c r="C34" s="36"/>
      <c r="D34" s="11" t="s">
        <v>26</v>
      </c>
      <c r="E34" s="21">
        <v>16.1</v>
      </c>
      <c r="F34" s="22">
        <v>1</v>
      </c>
      <c r="G34" s="21">
        <f t="shared" si="0"/>
        <v>16.1</v>
      </c>
      <c r="H34" s="21">
        <f t="shared" si="1"/>
        <v>0.42368421052631583</v>
      </c>
      <c r="I34" s="68"/>
      <c r="K34" s="71"/>
      <c r="L34" s="71"/>
      <c r="M34" s="71"/>
    </row>
    <row r="35" spans="2:9" ht="13.5" customHeight="1">
      <c r="B35" s="36" t="s">
        <v>24</v>
      </c>
      <c r="C35" s="36"/>
      <c r="D35" s="11" t="s">
        <v>26</v>
      </c>
      <c r="E35" s="21">
        <v>12.48</v>
      </c>
      <c r="F35" s="22">
        <v>1</v>
      </c>
      <c r="G35" s="21">
        <f t="shared" si="0"/>
        <v>12.48</v>
      </c>
      <c r="H35" s="21">
        <f t="shared" si="1"/>
        <v>0.32842105263157895</v>
      </c>
      <c r="I35" s="68"/>
    </row>
    <row r="36" spans="2:9" ht="13.5" customHeight="1">
      <c r="B36" s="36" t="s">
        <v>55</v>
      </c>
      <c r="C36" s="36"/>
      <c r="D36" s="11" t="s">
        <v>26</v>
      </c>
      <c r="E36" s="21">
        <f>SUM(E18:E35)*0.0625/2</f>
        <v>18.5509375</v>
      </c>
      <c r="F36" s="22">
        <v>1</v>
      </c>
      <c r="G36" s="21">
        <f t="shared" si="0"/>
        <v>18.5509375</v>
      </c>
      <c r="H36" s="21">
        <f t="shared" si="1"/>
        <v>0.48818256578947367</v>
      </c>
      <c r="I36" s="68"/>
    </row>
    <row r="37" spans="2:9" ht="4.5" customHeight="1">
      <c r="B37" s="24"/>
      <c r="C37" s="24"/>
      <c r="D37" s="25"/>
      <c r="E37" s="23"/>
      <c r="F37" s="25"/>
      <c r="G37" s="23"/>
      <c r="H37" s="23"/>
      <c r="I37" s="23"/>
    </row>
    <row r="38" spans="2:11" ht="13.5" customHeight="1">
      <c r="B38" s="36" t="s">
        <v>5</v>
      </c>
      <c r="C38" s="36"/>
      <c r="D38" s="11"/>
      <c r="F38" s="11"/>
      <c r="G38" s="26">
        <f>SUM(G17:G37)</f>
        <v>612.1809375</v>
      </c>
      <c r="H38" s="26">
        <f>SUM(H17:H37)</f>
        <v>16.11002467105263</v>
      </c>
      <c r="I38" s="26">
        <f>SUM(I17:I37)</f>
        <v>0</v>
      </c>
      <c r="K38" s="12"/>
    </row>
    <row r="39" spans="2:6" ht="13.5" customHeight="1">
      <c r="B39" s="5" t="s">
        <v>6</v>
      </c>
      <c r="D39" s="11"/>
      <c r="F39" s="11"/>
    </row>
    <row r="40" spans="2:9" ht="13.5" customHeight="1">
      <c r="B40" s="5" t="s">
        <v>49</v>
      </c>
      <c r="D40" s="11" t="s">
        <v>26</v>
      </c>
      <c r="E40" s="74">
        <v>21.3</v>
      </c>
      <c r="F40" s="11">
        <v>1</v>
      </c>
      <c r="G40" s="21">
        <f>E40*F40</f>
        <v>21.3</v>
      </c>
      <c r="H40" s="21">
        <f>G40/$F$9</f>
        <v>0.5605263157894737</v>
      </c>
      <c r="I40" s="68"/>
    </row>
    <row r="41" spans="2:9" ht="13.5" customHeight="1">
      <c r="B41" s="5" t="s">
        <v>50</v>
      </c>
      <c r="D41" s="11" t="s">
        <v>26</v>
      </c>
      <c r="E41" s="5">
        <v>90.34</v>
      </c>
      <c r="F41" s="11">
        <v>1</v>
      </c>
      <c r="G41" s="21">
        <f>E41*F41</f>
        <v>90.34</v>
      </c>
      <c r="H41" s="21">
        <f>G41/$F$9</f>
        <v>2.3773684210526316</v>
      </c>
      <c r="I41" s="68"/>
    </row>
    <row r="42" spans="2:9" ht="13.5" customHeight="1">
      <c r="B42" s="36" t="s">
        <v>25</v>
      </c>
      <c r="C42" s="36"/>
      <c r="D42" s="11" t="s">
        <v>26</v>
      </c>
      <c r="E42" s="21">
        <v>9</v>
      </c>
      <c r="F42" s="22">
        <v>1</v>
      </c>
      <c r="G42" s="21">
        <f>E42*F42</f>
        <v>9</v>
      </c>
      <c r="H42" s="21">
        <f>G42/$F$9</f>
        <v>0.23684210526315788</v>
      </c>
      <c r="I42" s="68"/>
    </row>
    <row r="43" spans="2:9" ht="13.5" customHeight="1">
      <c r="B43" s="36" t="s">
        <v>27</v>
      </c>
      <c r="C43" s="36"/>
      <c r="D43" s="11" t="s">
        <v>34</v>
      </c>
      <c r="E43" s="21">
        <v>137</v>
      </c>
      <c r="F43" s="22">
        <v>1</v>
      </c>
      <c r="G43" s="21">
        <f>E43*F43</f>
        <v>137</v>
      </c>
      <c r="H43" s="21">
        <f>G43/$F$9</f>
        <v>3.6052631578947367</v>
      </c>
      <c r="I43" s="68"/>
    </row>
    <row r="44" spans="2:9" ht="4.5" customHeight="1">
      <c r="B44" s="45"/>
      <c r="C44" s="45"/>
      <c r="D44" s="25"/>
      <c r="E44" s="23"/>
      <c r="F44" s="25"/>
      <c r="G44" s="23"/>
      <c r="H44" s="23"/>
      <c r="I44" s="23"/>
    </row>
    <row r="45" spans="2:11" ht="13.5" customHeight="1" thickBot="1">
      <c r="B45" s="46" t="s">
        <v>7</v>
      </c>
      <c r="C45" s="46"/>
      <c r="D45" s="15"/>
      <c r="E45" s="17"/>
      <c r="F45" s="15"/>
      <c r="G45" s="27">
        <f>SUM(G40:G44)</f>
        <v>257.64</v>
      </c>
      <c r="H45" s="27">
        <f>G45/F9</f>
        <v>6.779999999999999</v>
      </c>
      <c r="I45" s="27">
        <f>SUM(I42:I44)</f>
        <v>0</v>
      </c>
      <c r="K45" s="12"/>
    </row>
    <row r="46" spans="2:9" ht="13.5" customHeight="1" thickTop="1">
      <c r="B46" s="39" t="s">
        <v>8</v>
      </c>
      <c r="C46" s="39"/>
      <c r="D46" s="40"/>
      <c r="E46" s="41"/>
      <c r="F46" s="40"/>
      <c r="G46" s="43">
        <f>G38+G45</f>
        <v>869.8209375</v>
      </c>
      <c r="H46" s="43">
        <f>G46/F9</f>
        <v>22.890024671052632</v>
      </c>
      <c r="I46" s="43">
        <f>I38+I45</f>
        <v>0</v>
      </c>
    </row>
    <row r="47" spans="2:6" ht="13.5" customHeight="1">
      <c r="B47" s="5" t="s">
        <v>9</v>
      </c>
      <c r="D47" s="11"/>
      <c r="F47" s="11"/>
    </row>
    <row r="48" spans="2:9" ht="13.5" customHeight="1">
      <c r="B48" s="36" t="s">
        <v>28</v>
      </c>
      <c r="C48" s="36"/>
      <c r="D48" s="11" t="s">
        <v>26</v>
      </c>
      <c r="E48" s="21">
        <v>30</v>
      </c>
      <c r="F48" s="22">
        <v>1</v>
      </c>
      <c r="G48" s="21">
        <f>E48/F48</f>
        <v>30</v>
      </c>
      <c r="H48" s="21">
        <f>G48/$F$9</f>
        <v>0.7894736842105263</v>
      </c>
      <c r="I48" s="68"/>
    </row>
    <row r="49" spans="2:9" ht="13.5" customHeight="1">
      <c r="B49" s="36" t="s">
        <v>51</v>
      </c>
      <c r="C49" s="36"/>
      <c r="D49" s="11" t="s">
        <v>26</v>
      </c>
      <c r="E49" s="21">
        <v>132.23</v>
      </c>
      <c r="F49" s="22">
        <v>1</v>
      </c>
      <c r="G49" s="21">
        <f>E49/F49</f>
        <v>132.23</v>
      </c>
      <c r="H49" s="21">
        <f>G49/$F$9</f>
        <v>3.479736842105263</v>
      </c>
      <c r="I49" s="68"/>
    </row>
    <row r="50" spans="2:9" ht="13.5" customHeight="1">
      <c r="B50" s="36" t="s">
        <v>56</v>
      </c>
      <c r="C50" s="36"/>
      <c r="D50" s="11" t="s">
        <v>26</v>
      </c>
      <c r="E50" s="21">
        <v>28.5</v>
      </c>
      <c r="F50" s="22">
        <v>1</v>
      </c>
      <c r="G50" s="21">
        <f>E50/F50</f>
        <v>28.5</v>
      </c>
      <c r="H50" s="21">
        <f>G50/$F$9</f>
        <v>0.75</v>
      </c>
      <c r="I50" s="68"/>
    </row>
    <row r="51" spans="2:9" ht="13.5" customHeight="1">
      <c r="B51" s="36" t="s">
        <v>29</v>
      </c>
      <c r="C51" s="36"/>
      <c r="D51" s="11" t="s">
        <v>26</v>
      </c>
      <c r="E51" s="21">
        <v>15.42</v>
      </c>
      <c r="F51" s="22">
        <v>1</v>
      </c>
      <c r="G51" s="21">
        <f>E51/F51</f>
        <v>15.42</v>
      </c>
      <c r="H51" s="21">
        <f>G51/$F$9</f>
        <v>0.40578947368421053</v>
      </c>
      <c r="I51" s="68"/>
    </row>
    <row r="52" spans="2:9" ht="4.5" customHeight="1">
      <c r="B52" s="45"/>
      <c r="C52" s="45"/>
      <c r="D52" s="25"/>
      <c r="E52" s="23"/>
      <c r="F52" s="23"/>
      <c r="G52" s="23"/>
      <c r="H52" s="23"/>
      <c r="I52" s="23"/>
    </row>
    <row r="53" spans="2:9" ht="13.5" customHeight="1" thickBot="1">
      <c r="B53" s="47" t="s">
        <v>10</v>
      </c>
      <c r="C53" s="47"/>
      <c r="D53" s="28"/>
      <c r="E53" s="29"/>
      <c r="F53" s="29"/>
      <c r="G53" s="30">
        <f>SUM(G48:G52)</f>
        <v>206.14999999999998</v>
      </c>
      <c r="H53" s="30">
        <f>G53/F9</f>
        <v>5.425</v>
      </c>
      <c r="I53" s="30">
        <f>SUM(I48:I52)</f>
        <v>0</v>
      </c>
    </row>
    <row r="54" spans="2:9" ht="15.75" customHeight="1" thickBot="1" thickTop="1">
      <c r="B54" s="31" t="s">
        <v>30</v>
      </c>
      <c r="C54" s="31"/>
      <c r="D54" s="32"/>
      <c r="E54" s="31"/>
      <c r="F54" s="31"/>
      <c r="G54" s="33">
        <f>G46+G53</f>
        <v>1075.9709375</v>
      </c>
      <c r="H54" s="33">
        <f>G54/F9</f>
        <v>28.31502467105263</v>
      </c>
      <c r="I54" s="33">
        <f>I46+I53</f>
        <v>0</v>
      </c>
    </row>
    <row r="55" spans="2:9" ht="15.75" customHeight="1" thickBot="1" thickTop="1">
      <c r="B55" s="31" t="s">
        <v>11</v>
      </c>
      <c r="C55" s="31"/>
      <c r="D55" s="32"/>
      <c r="E55" s="31"/>
      <c r="F55" s="31"/>
      <c r="G55" s="33">
        <f>G12-G54</f>
        <v>330.0290625</v>
      </c>
      <c r="H55" s="33">
        <f>G55/F9</f>
        <v>8.684975328947369</v>
      </c>
      <c r="I55" s="33">
        <f>I12-I54</f>
        <v>0</v>
      </c>
    </row>
    <row r="56" spans="2:4" ht="13.5" customHeight="1" thickTop="1">
      <c r="B56" s="5" t="s">
        <v>12</v>
      </c>
      <c r="D56" s="11"/>
    </row>
    <row r="57" spans="2:9" ht="13.5" customHeight="1">
      <c r="B57" s="36" t="s">
        <v>37</v>
      </c>
      <c r="C57" s="36"/>
      <c r="D57" s="11"/>
      <c r="G57" s="21">
        <f>5000*0.04</f>
        <v>200</v>
      </c>
      <c r="H57" s="21">
        <f>G57/$F$9</f>
        <v>5.2631578947368425</v>
      </c>
      <c r="I57" s="68"/>
    </row>
    <row r="58" spans="2:9" ht="4.5" customHeight="1" thickBot="1">
      <c r="B58" s="14"/>
      <c r="C58" s="14"/>
      <c r="D58" s="15"/>
      <c r="E58" s="17"/>
      <c r="F58" s="17"/>
      <c r="G58" s="34"/>
      <c r="H58" s="35"/>
      <c r="I58" s="17"/>
    </row>
    <row r="59" spans="2:9" ht="15" customHeight="1" thickTop="1">
      <c r="B59" s="41" t="s">
        <v>13</v>
      </c>
      <c r="C59" s="41"/>
      <c r="D59" s="40"/>
      <c r="E59" s="41"/>
      <c r="F59" s="41"/>
      <c r="G59" s="43">
        <f>G55-G57</f>
        <v>130.0290625</v>
      </c>
      <c r="H59" s="43">
        <f>G59/$F$9</f>
        <v>3.4218174342105265</v>
      </c>
      <c r="I59" s="43">
        <f>I55-I57</f>
        <v>0</v>
      </c>
    </row>
    <row r="60" ht="4.5" customHeight="1"/>
    <row r="61" spans="2:9" ht="15" customHeight="1">
      <c r="B61" s="7" t="s">
        <v>14</v>
      </c>
      <c r="C61" s="7"/>
      <c r="D61" s="20"/>
      <c r="E61" s="20"/>
      <c r="F61" s="20"/>
      <c r="G61" s="20"/>
      <c r="H61" s="20"/>
      <c r="I61" s="20"/>
    </row>
    <row r="62" spans="3:9" ht="12.75" customHeight="1">
      <c r="C62" s="49"/>
      <c r="D62" s="49"/>
      <c r="E62" s="79" t="s">
        <v>58</v>
      </c>
      <c r="F62" s="79"/>
      <c r="G62" s="79"/>
      <c r="H62" s="79"/>
      <c r="I62" s="79"/>
    </row>
    <row r="63" spans="3:9" ht="12.75" customHeight="1">
      <c r="C63" s="49"/>
      <c r="D63" s="49"/>
      <c r="E63" s="48">
        <v>-0.25</v>
      </c>
      <c r="F63" s="48">
        <v>-0.1</v>
      </c>
      <c r="G63" s="49"/>
      <c r="H63" s="48">
        <v>0.1</v>
      </c>
      <c r="I63" s="48">
        <v>0.25</v>
      </c>
    </row>
    <row r="64" spans="3:9" ht="12.75" customHeight="1">
      <c r="C64" s="79" t="s">
        <v>15</v>
      </c>
      <c r="D64" s="79"/>
      <c r="E64" s="37">
        <f>G64*0.75</f>
        <v>27.75</v>
      </c>
      <c r="F64" s="37">
        <f>G64*0.9</f>
        <v>33.300000000000004</v>
      </c>
      <c r="G64" s="37">
        <f>E9</f>
        <v>37</v>
      </c>
      <c r="H64" s="37">
        <f>G64*1.1</f>
        <v>40.7</v>
      </c>
      <c r="I64" s="37">
        <f>G64*1.25</f>
        <v>46.25</v>
      </c>
    </row>
    <row r="65" spans="3:9" ht="12.75" customHeight="1">
      <c r="C65" s="59">
        <v>-0.25</v>
      </c>
      <c r="D65" s="44">
        <f>D67*0.75</f>
        <v>28.5</v>
      </c>
      <c r="E65" s="50">
        <f>(E$64*$D65)-$G$54</f>
        <v>-285.0959375</v>
      </c>
      <c r="F65" s="51">
        <f aca="true" t="shared" si="2" ref="F65:I69">(F$64*$D65)-$G$54</f>
        <v>-126.92093749999992</v>
      </c>
      <c r="G65" s="51">
        <f t="shared" si="2"/>
        <v>-21.47093749999999</v>
      </c>
      <c r="H65" s="51">
        <f t="shared" si="2"/>
        <v>83.97906250000005</v>
      </c>
      <c r="I65" s="52">
        <f t="shared" si="2"/>
        <v>242.1540625</v>
      </c>
    </row>
    <row r="66" spans="3:9" ht="12.75" customHeight="1">
      <c r="C66" s="59">
        <v>-0.1</v>
      </c>
      <c r="D66" s="44">
        <f>D67*0.9</f>
        <v>34.2</v>
      </c>
      <c r="E66" s="53">
        <f>(E$64*$D66)-$G$54</f>
        <v>-126.92093749999992</v>
      </c>
      <c r="F66" s="54">
        <f t="shared" si="2"/>
        <v>62.889062500000136</v>
      </c>
      <c r="G66" s="54">
        <f t="shared" si="2"/>
        <v>189.4290625000001</v>
      </c>
      <c r="H66" s="54">
        <f t="shared" si="2"/>
        <v>315.9690625000003</v>
      </c>
      <c r="I66" s="55">
        <f t="shared" si="2"/>
        <v>505.77906250000024</v>
      </c>
    </row>
    <row r="67" spans="3:9" ht="12.75" customHeight="1">
      <c r="C67" s="60" t="s">
        <v>57</v>
      </c>
      <c r="D67" s="44">
        <f>F9</f>
        <v>38</v>
      </c>
      <c r="E67" s="53">
        <f>(E$64*$D67)-$G$54</f>
        <v>-21.47093749999999</v>
      </c>
      <c r="F67" s="54">
        <f t="shared" si="2"/>
        <v>189.4290625000001</v>
      </c>
      <c r="G67" s="54">
        <f t="shared" si="2"/>
        <v>330.0290625</v>
      </c>
      <c r="H67" s="54">
        <f t="shared" si="2"/>
        <v>470.62906250000015</v>
      </c>
      <c r="I67" s="55">
        <f t="shared" si="2"/>
        <v>681.5290625</v>
      </c>
    </row>
    <row r="68" spans="3:9" ht="12.75" customHeight="1">
      <c r="C68" s="59">
        <v>0.1</v>
      </c>
      <c r="D68" s="44">
        <f>D67*1.1</f>
        <v>41.800000000000004</v>
      </c>
      <c r="E68" s="53">
        <f>(E$64*$D68)-$G$54</f>
        <v>83.97906250000005</v>
      </c>
      <c r="F68" s="54">
        <f t="shared" si="2"/>
        <v>315.9690625000003</v>
      </c>
      <c r="G68" s="54">
        <f t="shared" si="2"/>
        <v>470.62906250000015</v>
      </c>
      <c r="H68" s="54">
        <f t="shared" si="2"/>
        <v>625.2890625000002</v>
      </c>
      <c r="I68" s="55">
        <f t="shared" si="2"/>
        <v>857.2790625000002</v>
      </c>
    </row>
    <row r="69" spans="3:9" ht="12.75" customHeight="1">
      <c r="C69" s="59">
        <v>0.25</v>
      </c>
      <c r="D69" s="44">
        <f>D67*1.25</f>
        <v>47.5</v>
      </c>
      <c r="E69" s="56">
        <f>(E$64*$D69)-$G$54</f>
        <v>242.1540625</v>
      </c>
      <c r="F69" s="57">
        <f t="shared" si="2"/>
        <v>505.77906250000024</v>
      </c>
      <c r="G69" s="57">
        <f t="shared" si="2"/>
        <v>681.5290625</v>
      </c>
      <c r="H69" s="57">
        <f t="shared" si="2"/>
        <v>857.2790625000002</v>
      </c>
      <c r="I69" s="58">
        <f t="shared" si="2"/>
        <v>1120.9040625</v>
      </c>
    </row>
  </sheetData>
  <sheetProtection sheet="1"/>
  <mergeCells count="3">
    <mergeCell ref="E62:I62"/>
    <mergeCell ref="C64:D64"/>
    <mergeCell ref="B4:H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Kellie Clark</cp:lastModifiedBy>
  <cp:lastPrinted>2015-12-11T17:50:51Z</cp:lastPrinted>
  <dcterms:created xsi:type="dcterms:W3CDTF">2015-12-11T16:48:20Z</dcterms:created>
  <dcterms:modified xsi:type="dcterms:W3CDTF">2018-04-19T17:42:49Z</dcterms:modified>
  <cp:category/>
  <cp:version/>
  <cp:contentType/>
  <cp:contentStatus/>
</cp:coreProperties>
</file>