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J\Desktop\"/>
    </mc:Choice>
  </mc:AlternateContent>
  <bookViews>
    <workbookView xWindow="0" yWindow="0" windowWidth="20490" windowHeight="7755" activeTab="4"/>
  </bookViews>
  <sheets>
    <sheet name="Welcome" sheetId="13" r:id="rId1"/>
    <sheet name="Beef" sheetId="6" r:id="rId2"/>
    <sheet name="Lambs" sheetId="9" r:id="rId3"/>
    <sheet name="Goats" sheetId="10" r:id="rId4"/>
    <sheet name="Hogs" sheetId="12" r:id="rId5"/>
  </sheets>
  <externalReferences>
    <externalReference r:id="rId6"/>
  </externalReferences>
  <definedNames>
    <definedName name="Bale_Type">#REF!</definedName>
    <definedName name="Bale_Types">'[1]Enterprise Budget-Large'!$C$156:$C$158</definedName>
    <definedName name="_xlnm.Print_Area" localSheetId="0">Welcome!$A$1:$N$21</definedName>
    <definedName name="Print_Area_MI">#REF!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12" l="1"/>
  <c r="J26" i="12"/>
  <c r="J27" i="12"/>
  <c r="J28" i="12"/>
  <c r="J29" i="12"/>
  <c r="J30" i="12"/>
  <c r="J31" i="12"/>
  <c r="J32" i="12"/>
  <c r="J33" i="12"/>
  <c r="J34" i="12"/>
  <c r="J35" i="12"/>
  <c r="J36" i="12"/>
  <c r="J37" i="12"/>
  <c r="J24" i="12"/>
  <c r="I25" i="12" l="1"/>
  <c r="I26" i="12" s="1"/>
  <c r="I27" i="12" s="1"/>
  <c r="I28" i="12" s="1"/>
  <c r="I29" i="12" s="1"/>
  <c r="I30" i="12" s="1"/>
  <c r="I31" i="12" s="1"/>
  <c r="I32" i="12" s="1"/>
  <c r="I33" i="12" s="1"/>
  <c r="I34" i="12" s="1"/>
  <c r="I35" i="12" s="1"/>
  <c r="I36" i="12" s="1"/>
  <c r="I37" i="12" s="1"/>
  <c r="I24" i="12"/>
  <c r="F24" i="12"/>
  <c r="D24" i="12"/>
  <c r="I23" i="12"/>
  <c r="F23" i="12"/>
  <c r="J24" i="10"/>
  <c r="D24" i="10"/>
  <c r="F24" i="10" s="1"/>
  <c r="I23" i="10"/>
  <c r="F23" i="10"/>
  <c r="J24" i="9"/>
  <c r="D24" i="9"/>
  <c r="F24" i="9" s="1"/>
  <c r="I23" i="9"/>
  <c r="F23" i="9"/>
  <c r="D24" i="6"/>
  <c r="F24" i="6" s="1"/>
  <c r="I23" i="6"/>
  <c r="J24" i="6" s="1"/>
  <c r="F23" i="6"/>
  <c r="F7" i="12"/>
  <c r="F7" i="10"/>
  <c r="F7" i="9"/>
  <c r="F7" i="6"/>
  <c r="D25" i="12" l="1"/>
  <c r="F25" i="12" s="1"/>
  <c r="H24" i="12"/>
  <c r="H24" i="10"/>
  <c r="D25" i="10"/>
  <c r="F25" i="10" s="1"/>
  <c r="K24" i="10"/>
  <c r="H24" i="9"/>
  <c r="D25" i="9"/>
  <c r="F25" i="9" s="1"/>
  <c r="H24" i="6"/>
  <c r="D25" i="6"/>
  <c r="F25" i="6" s="1"/>
  <c r="K5" i="6"/>
  <c r="K5" i="9"/>
  <c r="K5" i="10"/>
  <c r="K24" i="12" l="1"/>
  <c r="D26" i="12"/>
  <c r="F26" i="12" s="1"/>
  <c r="H25" i="12"/>
  <c r="M24" i="10"/>
  <c r="L24" i="10"/>
  <c r="H25" i="10"/>
  <c r="I25" i="10" s="1"/>
  <c r="J26" i="10" s="1"/>
  <c r="D26" i="10"/>
  <c r="F26" i="10" s="1"/>
  <c r="I24" i="10"/>
  <c r="J25" i="10" s="1"/>
  <c r="H25" i="9"/>
  <c r="D26" i="9"/>
  <c r="F26" i="9" s="1"/>
  <c r="I24" i="9"/>
  <c r="J25" i="9" s="1"/>
  <c r="K25" i="9" s="1"/>
  <c r="K24" i="9"/>
  <c r="H25" i="6"/>
  <c r="D26" i="6"/>
  <c r="F26" i="6" s="1"/>
  <c r="I24" i="6"/>
  <c r="J25" i="6" s="1"/>
  <c r="K25" i="6" s="1"/>
  <c r="K24" i="6"/>
  <c r="J13" i="12"/>
  <c r="D8" i="12"/>
  <c r="J5" i="12"/>
  <c r="J16" i="10"/>
  <c r="J15" i="10"/>
  <c r="D8" i="10"/>
  <c r="J5" i="10"/>
  <c r="D27" i="12" l="1"/>
  <c r="F27" i="12" s="1"/>
  <c r="H26" i="12"/>
  <c r="M24" i="12"/>
  <c r="L24" i="12"/>
  <c r="K25" i="12"/>
  <c r="K25" i="10"/>
  <c r="H26" i="10"/>
  <c r="I26" i="10" s="1"/>
  <c r="J27" i="10" s="1"/>
  <c r="D27" i="10"/>
  <c r="F27" i="10" s="1"/>
  <c r="M25" i="9"/>
  <c r="L25" i="9"/>
  <c r="H26" i="9"/>
  <c r="D27" i="9"/>
  <c r="F27" i="9" s="1"/>
  <c r="M24" i="9"/>
  <c r="L24" i="9"/>
  <c r="I25" i="9"/>
  <c r="J26" i="9" s="1"/>
  <c r="K26" i="9" s="1"/>
  <c r="M25" i="6"/>
  <c r="L25" i="6"/>
  <c r="H26" i="6"/>
  <c r="D27" i="6"/>
  <c r="F27" i="6" s="1"/>
  <c r="M24" i="6"/>
  <c r="L24" i="6"/>
  <c r="I25" i="6"/>
  <c r="J26" i="6" s="1"/>
  <c r="K26" i="6" s="1"/>
  <c r="J16" i="9"/>
  <c r="J15" i="9"/>
  <c r="D8" i="9"/>
  <c r="J5" i="9"/>
  <c r="J5" i="6"/>
  <c r="M25" i="12" l="1"/>
  <c r="L25" i="12"/>
  <c r="K26" i="12"/>
  <c r="D28" i="12"/>
  <c r="F28" i="12" s="1"/>
  <c r="H27" i="12"/>
  <c r="M25" i="10"/>
  <c r="L25" i="10"/>
  <c r="H27" i="10"/>
  <c r="D28" i="10"/>
  <c r="F28" i="10" s="1"/>
  <c r="K26" i="10"/>
  <c r="M26" i="9"/>
  <c r="L26" i="9"/>
  <c r="H27" i="9"/>
  <c r="I27" i="9" s="1"/>
  <c r="J28" i="9" s="1"/>
  <c r="D28" i="9"/>
  <c r="F28" i="9" s="1"/>
  <c r="I26" i="9"/>
  <c r="J27" i="9" s="1"/>
  <c r="M26" i="6"/>
  <c r="L26" i="6"/>
  <c r="H27" i="6"/>
  <c r="D28" i="6"/>
  <c r="F28" i="6" s="1"/>
  <c r="I26" i="6"/>
  <c r="J27" i="6" s="1"/>
  <c r="J16" i="6"/>
  <c r="D8" i="6"/>
  <c r="J15" i="6"/>
  <c r="I27" i="6" l="1"/>
  <c r="J28" i="6" s="1"/>
  <c r="K28" i="6" s="1"/>
  <c r="L26" i="12"/>
  <c r="M26" i="12"/>
  <c r="D29" i="12"/>
  <c r="F29" i="12" s="1"/>
  <c r="H28" i="12"/>
  <c r="K27" i="12"/>
  <c r="I27" i="10"/>
  <c r="J28" i="10" s="1"/>
  <c r="M26" i="10"/>
  <c r="L26" i="10"/>
  <c r="K27" i="10"/>
  <c r="H28" i="10"/>
  <c r="I28" i="10" s="1"/>
  <c r="J29" i="10" s="1"/>
  <c r="D29" i="10"/>
  <c r="F29" i="10" s="1"/>
  <c r="H28" i="9"/>
  <c r="D29" i="9"/>
  <c r="F29" i="9" s="1"/>
  <c r="K28" i="9"/>
  <c r="K27" i="9"/>
  <c r="H28" i="6"/>
  <c r="D29" i="6"/>
  <c r="F29" i="6" s="1"/>
  <c r="K27" i="6"/>
  <c r="L27" i="12" l="1"/>
  <c r="M27" i="12"/>
  <c r="K29" i="12"/>
  <c r="D30" i="12"/>
  <c r="F30" i="12" s="1"/>
  <c r="H29" i="12"/>
  <c r="K28" i="12"/>
  <c r="M27" i="10"/>
  <c r="L27" i="10"/>
  <c r="H29" i="10"/>
  <c r="I29" i="10" s="1"/>
  <c r="J30" i="10" s="1"/>
  <c r="D30" i="10"/>
  <c r="F30" i="10" s="1"/>
  <c r="K28" i="10"/>
  <c r="M27" i="9"/>
  <c r="L27" i="9"/>
  <c r="M28" i="9"/>
  <c r="L28" i="9"/>
  <c r="H29" i="9"/>
  <c r="D30" i="9"/>
  <c r="F30" i="9" s="1"/>
  <c r="I28" i="9"/>
  <c r="J29" i="9" s="1"/>
  <c r="K29" i="9" s="1"/>
  <c r="M27" i="6"/>
  <c r="L27" i="6"/>
  <c r="M28" i="6"/>
  <c r="L28" i="6"/>
  <c r="H29" i="6"/>
  <c r="D30" i="6"/>
  <c r="F30" i="6" s="1"/>
  <c r="I28" i="6"/>
  <c r="J29" i="6" s="1"/>
  <c r="K29" i="6" s="1"/>
  <c r="M28" i="12" l="1"/>
  <c r="L28" i="12"/>
  <c r="M29" i="12"/>
  <c r="L29" i="12"/>
  <c r="D31" i="12"/>
  <c r="F31" i="12" s="1"/>
  <c r="H30" i="12"/>
  <c r="H30" i="10"/>
  <c r="I30" i="10" s="1"/>
  <c r="J31" i="10" s="1"/>
  <c r="D31" i="10"/>
  <c r="F31" i="10" s="1"/>
  <c r="K30" i="10"/>
  <c r="K29" i="10"/>
  <c r="M28" i="10"/>
  <c r="L28" i="10"/>
  <c r="M29" i="9"/>
  <c r="L29" i="9"/>
  <c r="H30" i="9"/>
  <c r="I30" i="9" s="1"/>
  <c r="J31" i="9" s="1"/>
  <c r="D31" i="9"/>
  <c r="F31" i="9" s="1"/>
  <c r="I29" i="9"/>
  <c r="J30" i="9" s="1"/>
  <c r="M29" i="6"/>
  <c r="L29" i="6"/>
  <c r="H30" i="6"/>
  <c r="D31" i="6"/>
  <c r="F31" i="6" s="1"/>
  <c r="I29" i="6"/>
  <c r="J30" i="6" s="1"/>
  <c r="I30" i="6" l="1"/>
  <c r="J31" i="6" s="1"/>
  <c r="K30" i="12"/>
  <c r="D32" i="12"/>
  <c r="F32" i="12" s="1"/>
  <c r="H31" i="12"/>
  <c r="M29" i="10"/>
  <c r="L29" i="10"/>
  <c r="M30" i="10"/>
  <c r="L30" i="10"/>
  <c r="H31" i="10"/>
  <c r="I31" i="10" s="1"/>
  <c r="J32" i="10" s="1"/>
  <c r="D32" i="10"/>
  <c r="F32" i="10" s="1"/>
  <c r="K31" i="10"/>
  <c r="H31" i="9"/>
  <c r="D32" i="9"/>
  <c r="F32" i="9" s="1"/>
  <c r="K31" i="9"/>
  <c r="K30" i="9"/>
  <c r="H31" i="6"/>
  <c r="K31" i="6" s="1"/>
  <c r="D32" i="6"/>
  <c r="F32" i="6" s="1"/>
  <c r="K30" i="6"/>
  <c r="K32" i="12" l="1"/>
  <c r="D33" i="12"/>
  <c r="F33" i="12" s="1"/>
  <c r="H32" i="12"/>
  <c r="M30" i="12"/>
  <c r="L30" i="12"/>
  <c r="K31" i="12"/>
  <c r="M31" i="10"/>
  <c r="L31" i="10"/>
  <c r="H32" i="10"/>
  <c r="I32" i="10" s="1"/>
  <c r="J33" i="10" s="1"/>
  <c r="D33" i="10"/>
  <c r="F33" i="10" s="1"/>
  <c r="M30" i="9"/>
  <c r="L30" i="9"/>
  <c r="M31" i="9"/>
  <c r="L31" i="9"/>
  <c r="H32" i="9"/>
  <c r="D33" i="9"/>
  <c r="F33" i="9" s="1"/>
  <c r="I31" i="9"/>
  <c r="J32" i="9" s="1"/>
  <c r="K32" i="9" s="1"/>
  <c r="M30" i="6"/>
  <c r="L30" i="6"/>
  <c r="M31" i="6"/>
  <c r="L31" i="6"/>
  <c r="H32" i="6"/>
  <c r="D33" i="6"/>
  <c r="F33" i="6" s="1"/>
  <c r="I31" i="6"/>
  <c r="J32" i="6" s="1"/>
  <c r="K32" i="6" s="1"/>
  <c r="K33" i="12" l="1"/>
  <c r="M32" i="12"/>
  <c r="L32" i="12"/>
  <c r="M31" i="12"/>
  <c r="L31" i="12"/>
  <c r="D34" i="12"/>
  <c r="F34" i="12" s="1"/>
  <c r="H33" i="12"/>
  <c r="H33" i="10"/>
  <c r="I33" i="10" s="1"/>
  <c r="J34" i="10" s="1"/>
  <c r="D34" i="10"/>
  <c r="F34" i="10" s="1"/>
  <c r="K33" i="10"/>
  <c r="K32" i="10"/>
  <c r="M32" i="9"/>
  <c r="L32" i="9"/>
  <c r="H33" i="9"/>
  <c r="I33" i="9" s="1"/>
  <c r="J34" i="9" s="1"/>
  <c r="D34" i="9"/>
  <c r="F34" i="9" s="1"/>
  <c r="I32" i="9"/>
  <c r="J33" i="9" s="1"/>
  <c r="M32" i="6"/>
  <c r="L32" i="6"/>
  <c r="H33" i="6"/>
  <c r="D34" i="6"/>
  <c r="F34" i="6" s="1"/>
  <c r="I32" i="6"/>
  <c r="J33" i="6" s="1"/>
  <c r="I33" i="6" l="1"/>
  <c r="J34" i="6" s="1"/>
  <c r="K34" i="6" s="1"/>
  <c r="M33" i="12"/>
  <c r="L33" i="12"/>
  <c r="D35" i="12"/>
  <c r="F35" i="12" s="1"/>
  <c r="H34" i="12"/>
  <c r="M32" i="10"/>
  <c r="L32" i="10"/>
  <c r="M33" i="10"/>
  <c r="L33" i="10"/>
  <c r="H34" i="10"/>
  <c r="I34" i="10" s="1"/>
  <c r="J35" i="10" s="1"/>
  <c r="D35" i="10"/>
  <c r="F35" i="10" s="1"/>
  <c r="K34" i="10"/>
  <c r="H34" i="9"/>
  <c r="I34" i="9" s="1"/>
  <c r="J35" i="9" s="1"/>
  <c r="D35" i="9"/>
  <c r="F35" i="9" s="1"/>
  <c r="K34" i="9"/>
  <c r="K33" i="9"/>
  <c r="H34" i="6"/>
  <c r="I34" i="6" s="1"/>
  <c r="J35" i="6" s="1"/>
  <c r="D35" i="6"/>
  <c r="F35" i="6" s="1"/>
  <c r="K33" i="6"/>
  <c r="D36" i="12" l="1"/>
  <c r="F36" i="12" s="1"/>
  <c r="H35" i="12"/>
  <c r="K35" i="12"/>
  <c r="K34" i="12"/>
  <c r="M34" i="10"/>
  <c r="L34" i="10"/>
  <c r="H35" i="10"/>
  <c r="I35" i="10" s="1"/>
  <c r="J36" i="10" s="1"/>
  <c r="D36" i="10"/>
  <c r="F36" i="10" s="1"/>
  <c r="M33" i="9"/>
  <c r="L33" i="9"/>
  <c r="M34" i="9"/>
  <c r="L34" i="9"/>
  <c r="H35" i="9"/>
  <c r="I35" i="9" s="1"/>
  <c r="J36" i="9" s="1"/>
  <c r="D36" i="9"/>
  <c r="F36" i="9" s="1"/>
  <c r="K35" i="9"/>
  <c r="M33" i="6"/>
  <c r="L33" i="6"/>
  <c r="M34" i="6"/>
  <c r="L34" i="6"/>
  <c r="H35" i="6"/>
  <c r="I35" i="6" s="1"/>
  <c r="J36" i="6" s="1"/>
  <c r="D36" i="6"/>
  <c r="F36" i="6" s="1"/>
  <c r="K35" i="6"/>
  <c r="L35" i="12" l="1"/>
  <c r="M35" i="12"/>
  <c r="M34" i="12"/>
  <c r="L34" i="12"/>
  <c r="D37" i="12"/>
  <c r="F37" i="12" s="1"/>
  <c r="H37" i="12" s="1"/>
  <c r="H36" i="12"/>
  <c r="K37" i="12" s="1"/>
  <c r="H36" i="10"/>
  <c r="I36" i="10" s="1"/>
  <c r="J37" i="10" s="1"/>
  <c r="D37" i="10"/>
  <c r="F37" i="10" s="1"/>
  <c r="H37" i="10" s="1"/>
  <c r="K36" i="10"/>
  <c r="K35" i="10"/>
  <c r="M35" i="9"/>
  <c r="L35" i="9"/>
  <c r="H36" i="9"/>
  <c r="I36" i="9" s="1"/>
  <c r="J37" i="9" s="1"/>
  <c r="D37" i="9"/>
  <c r="F37" i="9" s="1"/>
  <c r="H37" i="9" s="1"/>
  <c r="M35" i="6"/>
  <c r="L35" i="6"/>
  <c r="H36" i="6"/>
  <c r="I36" i="6" s="1"/>
  <c r="J37" i="6" s="1"/>
  <c r="D37" i="6"/>
  <c r="F37" i="6" s="1"/>
  <c r="H37" i="6" s="1"/>
  <c r="H38" i="12" l="1"/>
  <c r="M37" i="12"/>
  <c r="L37" i="12"/>
  <c r="K36" i="12"/>
  <c r="M35" i="10"/>
  <c r="L35" i="10"/>
  <c r="M36" i="10"/>
  <c r="M41" i="10" s="1"/>
  <c r="L36" i="10"/>
  <c r="L41" i="10" s="1"/>
  <c r="K41" i="10"/>
  <c r="I37" i="10"/>
  <c r="H38" i="10"/>
  <c r="K37" i="10"/>
  <c r="I37" i="9"/>
  <c r="H38" i="9"/>
  <c r="K37" i="9"/>
  <c r="K36" i="9"/>
  <c r="I37" i="6"/>
  <c r="H38" i="6"/>
  <c r="K37" i="6"/>
  <c r="K36" i="6"/>
  <c r="M36" i="12" l="1"/>
  <c r="M41" i="12" s="1"/>
  <c r="L36" i="12"/>
  <c r="L41" i="12" s="1"/>
  <c r="K41" i="12"/>
  <c r="M37" i="10"/>
  <c r="L37" i="10"/>
  <c r="M36" i="9"/>
  <c r="M41" i="9" s="1"/>
  <c r="L36" i="9"/>
  <c r="L41" i="9" s="1"/>
  <c r="K41" i="9"/>
  <c r="M37" i="9"/>
  <c r="L37" i="9"/>
  <c r="M36" i="6"/>
  <c r="M41" i="6" s="1"/>
  <c r="L36" i="6"/>
  <c r="L41" i="6" s="1"/>
  <c r="K41" i="6"/>
  <c r="M37" i="6"/>
  <c r="L37" i="6"/>
  <c r="D10" i="6"/>
  <c r="F10" i="6" s="1"/>
  <c r="D11" i="12" l="1"/>
  <c r="F11" i="12" s="1"/>
  <c r="D12" i="12"/>
  <c r="D10" i="12"/>
  <c r="F10" i="12" s="1"/>
  <c r="N11" i="12"/>
  <c r="N12" i="10"/>
  <c r="D12" i="10"/>
  <c r="D10" i="10"/>
  <c r="F10" i="10" s="1"/>
  <c r="D11" i="10"/>
  <c r="F11" i="10" s="1"/>
  <c r="D12" i="6"/>
  <c r="D11" i="6"/>
  <c r="F11" i="6" s="1"/>
  <c r="F13" i="6" l="1"/>
  <c r="F12" i="6"/>
  <c r="D14" i="10"/>
  <c r="F13" i="10"/>
  <c r="F12" i="10"/>
  <c r="D15" i="12"/>
  <c r="F15" i="12"/>
  <c r="F16" i="12" s="1"/>
  <c r="D14" i="12"/>
  <c r="F12" i="12"/>
  <c r="F13" i="12"/>
  <c r="N8" i="12"/>
  <c r="N5" i="12"/>
  <c r="N6" i="10"/>
  <c r="N10" i="10"/>
  <c r="N5" i="10"/>
  <c r="N14" i="10"/>
  <c r="N12" i="9"/>
  <c r="D11" i="9"/>
  <c r="F11" i="9" s="1"/>
  <c r="D10" i="9"/>
  <c r="F10" i="9" s="1"/>
  <c r="D12" i="9"/>
  <c r="D16" i="12" l="1"/>
  <c r="D14" i="9"/>
  <c r="F13" i="9"/>
  <c r="F12" i="9"/>
  <c r="N11" i="10"/>
  <c r="N15" i="10"/>
  <c r="N16" i="10" s="1"/>
  <c r="N7" i="10"/>
  <c r="N6" i="9"/>
  <c r="N10" i="9"/>
  <c r="D14" i="6"/>
  <c r="D15" i="10" l="1"/>
  <c r="D16" i="10" s="1"/>
  <c r="F15" i="10"/>
  <c r="F16" i="10" s="1"/>
  <c r="N15" i="9"/>
  <c r="N11" i="9"/>
  <c r="N14" i="9"/>
  <c r="N5" i="9"/>
  <c r="N7" i="9" s="1"/>
  <c r="N16" i="9" l="1"/>
  <c r="D15" i="9" l="1"/>
  <c r="D16" i="9" s="1"/>
  <c r="F15" i="9"/>
  <c r="F16" i="9" s="1"/>
  <c r="N12" i="6" l="1"/>
  <c r="N11" i="6" l="1"/>
  <c r="N15" i="6"/>
  <c r="N6" i="6"/>
  <c r="N14" i="6"/>
  <c r="N5" i="6"/>
  <c r="N10" i="6"/>
  <c r="N16" i="6" l="1"/>
  <c r="N7" i="6"/>
  <c r="F15" i="6" l="1"/>
  <c r="F16" i="6" s="1"/>
  <c r="D15" i="6"/>
  <c r="D16" i="6" s="1"/>
</calcChain>
</file>

<file path=xl/comments1.xml><?xml version="1.0" encoding="utf-8"?>
<comments xmlns="http://schemas.openxmlformats.org/spreadsheetml/2006/main">
  <authors>
    <author>Jesse</author>
  </authors>
  <commentList>
    <comment ref="J5" authorId="0" shapeId="0">
      <text>
        <r>
          <rPr>
            <sz val="9"/>
            <color indexed="81"/>
            <rFont val="Tahoma"/>
            <family val="2"/>
          </rPr>
          <t>The diet should be</t>
        </r>
        <r>
          <rPr>
            <b/>
            <sz val="9"/>
            <color indexed="81"/>
            <rFont val="Tahoma"/>
            <family val="2"/>
          </rPr>
          <t xml:space="preserve"> Balanced</t>
        </r>
        <r>
          <rPr>
            <sz val="9"/>
            <color indexed="81"/>
            <rFont val="Tahoma"/>
            <family val="2"/>
          </rPr>
          <t xml:space="preserve">. The sum of the percent of grain and percent of hay in the diet is equal to 100%
If the sum of the percent of grain and percent of hay in the diet is </t>
        </r>
        <r>
          <rPr>
            <b/>
            <sz val="9"/>
            <color indexed="81"/>
            <rFont val="Tahoma"/>
            <family val="2"/>
          </rPr>
          <t>greater</t>
        </r>
        <r>
          <rPr>
            <sz val="9"/>
            <color indexed="81"/>
            <rFont val="Tahoma"/>
            <family val="2"/>
          </rPr>
          <t xml:space="preserve"> </t>
        </r>
        <r>
          <rPr>
            <b/>
            <sz val="9"/>
            <color indexed="81"/>
            <rFont val="Tahoma"/>
            <family val="2"/>
          </rPr>
          <t>than</t>
        </r>
        <r>
          <rPr>
            <sz val="9"/>
            <color indexed="81"/>
            <rFont val="Tahoma"/>
            <family val="2"/>
          </rPr>
          <t xml:space="preserve"> 100% then diet is </t>
        </r>
        <r>
          <rPr>
            <b/>
            <sz val="9"/>
            <color indexed="81"/>
            <rFont val="Tahoma"/>
            <family val="2"/>
          </rPr>
          <t>Over Balanced</t>
        </r>
        <r>
          <rPr>
            <sz val="9"/>
            <color indexed="81"/>
            <rFont val="Tahoma"/>
            <family val="2"/>
          </rPr>
          <t xml:space="preserve">.
If the sum of the percent of grain and percent of hay in the diet is </t>
        </r>
        <r>
          <rPr>
            <b/>
            <sz val="9"/>
            <color indexed="81"/>
            <rFont val="Tahoma"/>
            <family val="2"/>
          </rPr>
          <t>less</t>
        </r>
        <r>
          <rPr>
            <sz val="9"/>
            <color indexed="81"/>
            <rFont val="Tahoma"/>
            <family val="2"/>
          </rPr>
          <t xml:space="preserve"> </t>
        </r>
        <r>
          <rPr>
            <b/>
            <sz val="9"/>
            <color indexed="81"/>
            <rFont val="Tahoma"/>
            <family val="2"/>
          </rPr>
          <t>than</t>
        </r>
        <r>
          <rPr>
            <sz val="9"/>
            <color indexed="81"/>
            <rFont val="Tahoma"/>
            <family val="2"/>
          </rPr>
          <t xml:space="preserve"> 100% then diet is </t>
        </r>
        <r>
          <rPr>
            <b/>
            <sz val="9"/>
            <color indexed="81"/>
            <rFont val="Tahoma"/>
            <family val="2"/>
          </rPr>
          <t>Under Balanced</t>
        </r>
        <r>
          <rPr>
            <sz val="9"/>
            <color indexed="81"/>
            <rFont val="Tahoma"/>
            <family val="2"/>
          </rPr>
          <t>.</t>
        </r>
      </text>
    </comment>
    <comment ref="J6" authorId="0" shapeId="0">
      <text>
        <r>
          <rPr>
            <sz val="9"/>
            <color indexed="81"/>
            <rFont val="Tahoma"/>
            <family val="2"/>
          </rPr>
          <t xml:space="preserve">This is the amount of </t>
        </r>
        <r>
          <rPr>
            <b/>
            <sz val="9"/>
            <color indexed="81"/>
            <rFont val="Tahoma"/>
            <family val="2"/>
          </rPr>
          <t>Grain</t>
        </r>
        <r>
          <rPr>
            <sz val="9"/>
            <color indexed="81"/>
            <rFont val="Tahoma"/>
            <family val="2"/>
          </rPr>
          <t xml:space="preserve"> in the diet. It is recommended that grain be </t>
        </r>
        <r>
          <rPr>
            <i/>
            <sz val="9"/>
            <color indexed="81"/>
            <rFont val="Tahoma"/>
            <family val="2"/>
          </rPr>
          <t>50% to 60%</t>
        </r>
        <r>
          <rPr>
            <sz val="9"/>
            <color indexed="81"/>
            <rFont val="Tahoma"/>
            <family val="2"/>
          </rPr>
          <t xml:space="preserve"> of the diet. </t>
        </r>
      </text>
    </comment>
    <comment ref="J7" authorId="0" shapeId="0">
      <text>
        <r>
          <rPr>
            <sz val="9"/>
            <color indexed="81"/>
            <rFont val="Tahoma"/>
            <family val="2"/>
          </rPr>
          <t xml:space="preserve">This is the amount of </t>
        </r>
        <r>
          <rPr>
            <b/>
            <sz val="9"/>
            <color indexed="81"/>
            <rFont val="Tahoma"/>
            <family val="2"/>
          </rPr>
          <t>Hay</t>
        </r>
        <r>
          <rPr>
            <sz val="9"/>
            <color indexed="81"/>
            <rFont val="Tahoma"/>
            <family val="2"/>
          </rPr>
          <t xml:space="preserve"> in the diet. It is recommended that hay be </t>
        </r>
        <r>
          <rPr>
            <i/>
            <sz val="9"/>
            <color indexed="81"/>
            <rFont val="Tahoma"/>
            <family val="2"/>
          </rPr>
          <t>40% to 50%</t>
        </r>
        <r>
          <rPr>
            <sz val="9"/>
            <color indexed="81"/>
            <rFont val="Tahoma"/>
            <family val="2"/>
          </rPr>
          <t xml:space="preserve"> of the diet.</t>
        </r>
      </text>
    </comment>
    <comment ref="J9" authorId="0" shapeId="0">
      <text>
        <r>
          <rPr>
            <i/>
            <sz val="9"/>
            <color indexed="81"/>
            <rFont val="Tahoma"/>
            <family val="2"/>
          </rPr>
          <t>Typically, daily dry matter intake of beef cattle is 2% of their body weight (BW).</t>
        </r>
        <r>
          <rPr>
            <sz val="9"/>
            <color indexed="81"/>
            <rFont val="Tahoma"/>
            <family val="2"/>
          </rPr>
          <t xml:space="preserve"> However, this figure for beef cattle can range from 1.8% to 2.5%. </t>
        </r>
      </text>
    </comment>
    <comment ref="J10" authorId="0" shapeId="0">
      <text>
        <r>
          <rPr>
            <sz val="9"/>
            <color indexed="81"/>
            <rFont val="Tahoma"/>
            <family val="2"/>
          </rPr>
          <t>Typical Average Daily Gain (ADG) for 4-H Beef Steers and Heifers can is roughly 3 lbs. per day. However ADG can range from 2.5 lbs. to 3.5 lbs. per day.</t>
        </r>
      </text>
    </comment>
    <comment ref="J13" authorId="0" shapeId="0">
      <text>
        <r>
          <rPr>
            <sz val="9"/>
            <color indexed="81"/>
            <rFont val="Tahoma"/>
            <family val="2"/>
          </rPr>
          <t xml:space="preserve">cwt=100 lbs. So, $/cwt. is equivalent to; 2, 50 lb. bags of feed or 2.5, 40 lb. bags of feed. </t>
        </r>
      </text>
    </comment>
    <comment ref="J14" authorId="0" shapeId="0">
      <text>
        <r>
          <rPr>
            <sz val="9"/>
            <color indexed="81"/>
            <rFont val="Tahoma"/>
            <family val="2"/>
          </rPr>
          <t xml:space="preserve">A ton is equal to 2,000 lbs. So, it takes twenty five 80 lb. bales to equal one ton of hay. 
</t>
        </r>
      </text>
    </comment>
    <comment ref="D15" authorId="0" shapeId="0">
      <text>
        <r>
          <rPr>
            <sz val="9"/>
            <color indexed="81"/>
            <rFont val="Tahoma"/>
            <family val="2"/>
          </rPr>
          <t xml:space="preserve">Projected Total Cost = Total Purchase Price + Total Feed Cost
</t>
        </r>
      </text>
    </comment>
    <comment ref="F15" authorId="0" shapeId="0">
      <text>
        <r>
          <rPr>
            <sz val="9"/>
            <color indexed="81"/>
            <rFont val="Tahoma"/>
            <family val="2"/>
          </rPr>
          <t xml:space="preserve">Projected Total Cost = Total Purchase Price + Total Feed Cost
</t>
        </r>
      </text>
    </comment>
    <comment ref="D16" authorId="0" shapeId="0">
      <text>
        <r>
          <rPr>
            <sz val="9"/>
            <color indexed="81"/>
            <rFont val="Tahoma"/>
            <family val="2"/>
          </rPr>
          <t>Projected Net Return = Expected Sale Price - Projected Total Costs.</t>
        </r>
      </text>
    </comment>
    <comment ref="F16" authorId="0" shapeId="0">
      <text>
        <r>
          <rPr>
            <sz val="9"/>
            <color indexed="81"/>
            <rFont val="Tahoma"/>
            <family val="2"/>
          </rPr>
          <t>Projected Net Return = Expected Sale Price - Projected Total Costs.</t>
        </r>
      </text>
    </comment>
  </commentList>
</comments>
</file>

<file path=xl/comments2.xml><?xml version="1.0" encoding="utf-8"?>
<comments xmlns="http://schemas.openxmlformats.org/spreadsheetml/2006/main">
  <authors>
    <author>Jesse</author>
  </authors>
  <commentList>
    <comment ref="J5" authorId="0" shapeId="0">
      <text>
        <r>
          <rPr>
            <sz val="9"/>
            <color indexed="81"/>
            <rFont val="Tahoma"/>
            <family val="2"/>
          </rPr>
          <t xml:space="preserve">The diet should be </t>
        </r>
        <r>
          <rPr>
            <b/>
            <sz val="9"/>
            <color indexed="81"/>
            <rFont val="Tahoma"/>
            <family val="2"/>
          </rPr>
          <t>Balanced</t>
        </r>
        <r>
          <rPr>
            <sz val="9"/>
            <color indexed="81"/>
            <rFont val="Tahoma"/>
            <family val="2"/>
          </rPr>
          <t xml:space="preserve">. The sum of the percent of grain and percent of hay in the diet is </t>
        </r>
        <r>
          <rPr>
            <b/>
            <sz val="9"/>
            <color indexed="81"/>
            <rFont val="Tahoma"/>
            <family val="2"/>
          </rPr>
          <t>equal to</t>
        </r>
        <r>
          <rPr>
            <sz val="9"/>
            <color indexed="81"/>
            <rFont val="Tahoma"/>
            <family val="2"/>
          </rPr>
          <t xml:space="preserve"> 100%
If the sum of the percent of grain and percent of hay in the diet is </t>
        </r>
        <r>
          <rPr>
            <b/>
            <sz val="9"/>
            <color indexed="81"/>
            <rFont val="Tahoma"/>
            <family val="2"/>
          </rPr>
          <t>greater than</t>
        </r>
        <r>
          <rPr>
            <sz val="9"/>
            <color indexed="81"/>
            <rFont val="Tahoma"/>
            <family val="2"/>
          </rPr>
          <t xml:space="preserve"> 100% then diet is </t>
        </r>
        <r>
          <rPr>
            <b/>
            <sz val="9"/>
            <color indexed="81"/>
            <rFont val="Tahoma"/>
            <family val="2"/>
          </rPr>
          <t>Over Balanced</t>
        </r>
        <r>
          <rPr>
            <sz val="9"/>
            <color indexed="81"/>
            <rFont val="Tahoma"/>
            <family val="2"/>
          </rPr>
          <t xml:space="preserve">.
If the sum of the percent of grain and percent of hay in the diet is </t>
        </r>
        <r>
          <rPr>
            <b/>
            <sz val="9"/>
            <color indexed="81"/>
            <rFont val="Tahoma"/>
            <family val="2"/>
          </rPr>
          <t>less than</t>
        </r>
        <r>
          <rPr>
            <sz val="9"/>
            <color indexed="81"/>
            <rFont val="Tahoma"/>
            <family val="2"/>
          </rPr>
          <t xml:space="preserve"> 100% then diet is </t>
        </r>
        <r>
          <rPr>
            <b/>
            <sz val="9"/>
            <color indexed="81"/>
            <rFont val="Tahoma"/>
            <family val="2"/>
          </rPr>
          <t>Under Balanced</t>
        </r>
        <r>
          <rPr>
            <sz val="9"/>
            <color indexed="81"/>
            <rFont val="Tahoma"/>
            <family val="2"/>
          </rPr>
          <t>.</t>
        </r>
      </text>
    </comment>
    <comment ref="J6" authorId="0" shapeId="0">
      <text>
        <r>
          <rPr>
            <sz val="9"/>
            <color indexed="81"/>
            <rFont val="Tahoma"/>
            <family val="2"/>
          </rPr>
          <t xml:space="preserve">This is the amount of </t>
        </r>
        <r>
          <rPr>
            <b/>
            <sz val="9"/>
            <color indexed="81"/>
            <rFont val="Tahoma"/>
            <family val="2"/>
          </rPr>
          <t>Grain</t>
        </r>
        <r>
          <rPr>
            <sz val="9"/>
            <color indexed="81"/>
            <rFont val="Tahoma"/>
            <family val="2"/>
          </rPr>
          <t xml:space="preserve"> in the diet. Grain is recommended to be about </t>
        </r>
        <r>
          <rPr>
            <i/>
            <sz val="9"/>
            <color indexed="81"/>
            <rFont val="Tahoma"/>
            <family val="2"/>
          </rPr>
          <t>70% to 80%</t>
        </r>
        <r>
          <rPr>
            <sz val="9"/>
            <color indexed="81"/>
            <rFont val="Tahoma"/>
            <family val="2"/>
          </rPr>
          <t xml:space="preserve"> of the diet. </t>
        </r>
      </text>
    </comment>
    <comment ref="J7" authorId="0" shapeId="0">
      <text>
        <r>
          <rPr>
            <sz val="9"/>
            <color indexed="81"/>
            <rFont val="Tahoma"/>
            <family val="2"/>
          </rPr>
          <t xml:space="preserve">This is the amount of </t>
        </r>
        <r>
          <rPr>
            <b/>
            <sz val="9"/>
            <color indexed="81"/>
            <rFont val="Tahoma"/>
            <family val="2"/>
          </rPr>
          <t>Hay</t>
        </r>
        <r>
          <rPr>
            <sz val="9"/>
            <color indexed="81"/>
            <rFont val="Tahoma"/>
            <family val="2"/>
          </rPr>
          <t xml:space="preserve"> in the diet. It is recommended that Hay be </t>
        </r>
        <r>
          <rPr>
            <i/>
            <sz val="9"/>
            <color indexed="81"/>
            <rFont val="Tahoma"/>
            <family val="2"/>
          </rPr>
          <t>20% to 30%</t>
        </r>
        <r>
          <rPr>
            <sz val="9"/>
            <color indexed="81"/>
            <rFont val="Tahoma"/>
            <family val="2"/>
          </rPr>
          <t xml:space="preserve"> of the diet.</t>
        </r>
      </text>
    </comment>
    <comment ref="J9" authorId="0" shapeId="0">
      <text>
        <r>
          <rPr>
            <i/>
            <sz val="9"/>
            <color indexed="81"/>
            <rFont val="Tahoma"/>
            <family val="2"/>
          </rPr>
          <t>Typically, daily dry matter intake for lambs is 1.8% of their body weight (BW).</t>
        </r>
        <r>
          <rPr>
            <sz val="9"/>
            <color indexed="81"/>
            <rFont val="Tahoma"/>
            <family val="2"/>
          </rPr>
          <t xml:space="preserve"> However, this figure can range from 1.5% to 2% of their BW.</t>
        </r>
      </text>
    </comment>
    <comment ref="J10" authorId="0" shapeId="0">
      <text>
        <r>
          <rPr>
            <i/>
            <sz val="9"/>
            <color indexed="81"/>
            <rFont val="Tahoma"/>
            <family val="2"/>
          </rPr>
          <t xml:space="preserve">Typical Average Daily Gain (ADG) for 4-H Lambs is 0.5 lbs. per day. </t>
        </r>
        <r>
          <rPr>
            <sz val="9"/>
            <color indexed="81"/>
            <rFont val="Tahoma"/>
            <family val="2"/>
          </rPr>
          <t xml:space="preserve">However ADG can range from 0.3 to 0.5 lbs. per day. </t>
        </r>
      </text>
    </comment>
    <comment ref="J13" authorId="0" shapeId="0">
      <text>
        <r>
          <rPr>
            <sz val="9"/>
            <color indexed="81"/>
            <rFont val="Tahoma"/>
            <family val="2"/>
          </rPr>
          <t xml:space="preserve">cwt=100 lbs. So, $/cwt. is equivalent to; 2, 50 lb. bags of feed or 2.5, 40 lb. bags of feed. </t>
        </r>
      </text>
    </comment>
    <comment ref="J14" authorId="0" shapeId="0">
      <text>
        <r>
          <rPr>
            <sz val="9"/>
            <color indexed="81"/>
            <rFont val="Tahoma"/>
            <family val="2"/>
          </rPr>
          <t xml:space="preserve">A ton is equal to 2,000 lbs. So, it takes twenty five 80 lb. bales to equal one ton of hay. </t>
        </r>
      </text>
    </comment>
    <comment ref="D15" authorId="0" shapeId="0">
      <text>
        <r>
          <rPr>
            <sz val="9"/>
            <color indexed="81"/>
            <rFont val="Tahoma"/>
            <family val="2"/>
          </rPr>
          <t>Projected Total Cost = Total Purchase Price + Total Feed Cost</t>
        </r>
      </text>
    </comment>
    <comment ref="F15" authorId="0" shapeId="0">
      <text>
        <r>
          <rPr>
            <sz val="9"/>
            <color indexed="81"/>
            <rFont val="Tahoma"/>
            <family val="2"/>
          </rPr>
          <t>Projected Total Cost = Total Purchase Price + Total Feed Cost</t>
        </r>
      </text>
    </comment>
    <comment ref="D16" authorId="0" shapeId="0">
      <text>
        <r>
          <rPr>
            <sz val="9"/>
            <color indexed="81"/>
            <rFont val="Tahoma"/>
            <family val="2"/>
          </rPr>
          <t xml:space="preserve">Projected Net Return = Expected Sale Price - Projected Total Costs.
</t>
        </r>
      </text>
    </comment>
    <comment ref="F16" authorId="0" shapeId="0">
      <text>
        <r>
          <rPr>
            <sz val="9"/>
            <color indexed="81"/>
            <rFont val="Tahoma"/>
            <family val="2"/>
          </rPr>
          <t xml:space="preserve">Projected Net Return = Expected Sale Price - Projected Total Costs.
</t>
        </r>
      </text>
    </comment>
  </commentList>
</comments>
</file>

<file path=xl/comments3.xml><?xml version="1.0" encoding="utf-8"?>
<comments xmlns="http://schemas.openxmlformats.org/spreadsheetml/2006/main">
  <authors>
    <author>Jesse</author>
  </authors>
  <commentList>
    <comment ref="J5" authorId="0" shapeId="0">
      <text>
        <r>
          <rPr>
            <sz val="9"/>
            <color indexed="81"/>
            <rFont val="Tahoma"/>
            <family val="2"/>
          </rPr>
          <t xml:space="preserve">The diet should be </t>
        </r>
        <r>
          <rPr>
            <b/>
            <sz val="9"/>
            <color indexed="81"/>
            <rFont val="Tahoma"/>
            <family val="2"/>
          </rPr>
          <t>Balanced</t>
        </r>
        <r>
          <rPr>
            <sz val="9"/>
            <color indexed="81"/>
            <rFont val="Tahoma"/>
            <family val="2"/>
          </rPr>
          <t xml:space="preserve">. The sum of the percent of grain and percent of hay in the diet is </t>
        </r>
        <r>
          <rPr>
            <b/>
            <sz val="9"/>
            <color indexed="81"/>
            <rFont val="Tahoma"/>
            <family val="2"/>
          </rPr>
          <t>equal to</t>
        </r>
        <r>
          <rPr>
            <sz val="9"/>
            <color indexed="81"/>
            <rFont val="Tahoma"/>
            <family val="2"/>
          </rPr>
          <t xml:space="preserve"> 100%
If the sum of the percent of grain and percent of hay in the diet is </t>
        </r>
        <r>
          <rPr>
            <b/>
            <sz val="9"/>
            <color indexed="81"/>
            <rFont val="Tahoma"/>
            <family val="2"/>
          </rPr>
          <t>greater than</t>
        </r>
        <r>
          <rPr>
            <sz val="9"/>
            <color indexed="81"/>
            <rFont val="Tahoma"/>
            <family val="2"/>
          </rPr>
          <t xml:space="preserve"> 100% then diet is </t>
        </r>
        <r>
          <rPr>
            <b/>
            <sz val="9"/>
            <color indexed="81"/>
            <rFont val="Tahoma"/>
            <family val="2"/>
          </rPr>
          <t>Over Balanced</t>
        </r>
        <r>
          <rPr>
            <sz val="9"/>
            <color indexed="81"/>
            <rFont val="Tahoma"/>
            <family val="2"/>
          </rPr>
          <t xml:space="preserve">.
If the sum of the percent of grain and percent of hay in the diet is </t>
        </r>
        <r>
          <rPr>
            <b/>
            <sz val="9"/>
            <color indexed="81"/>
            <rFont val="Tahoma"/>
            <family val="2"/>
          </rPr>
          <t>less than</t>
        </r>
        <r>
          <rPr>
            <sz val="9"/>
            <color indexed="81"/>
            <rFont val="Tahoma"/>
            <family val="2"/>
          </rPr>
          <t xml:space="preserve"> 100% then diet is </t>
        </r>
        <r>
          <rPr>
            <b/>
            <sz val="9"/>
            <color indexed="81"/>
            <rFont val="Tahoma"/>
            <family val="2"/>
          </rPr>
          <t>Under Balanced</t>
        </r>
        <r>
          <rPr>
            <sz val="9"/>
            <color indexed="81"/>
            <rFont val="Tahoma"/>
            <family val="2"/>
          </rPr>
          <t>.</t>
        </r>
      </text>
    </comment>
    <comment ref="J6" authorId="0" shapeId="0">
      <text>
        <r>
          <rPr>
            <sz val="9"/>
            <color indexed="81"/>
            <rFont val="Tahoma"/>
            <family val="2"/>
          </rPr>
          <t xml:space="preserve">This is the amount of </t>
        </r>
        <r>
          <rPr>
            <b/>
            <sz val="9"/>
            <color indexed="81"/>
            <rFont val="Tahoma"/>
            <family val="2"/>
          </rPr>
          <t>Grain</t>
        </r>
        <r>
          <rPr>
            <sz val="9"/>
            <color indexed="81"/>
            <rFont val="Tahoma"/>
            <family val="2"/>
          </rPr>
          <t xml:space="preserve"> in the diet. </t>
        </r>
        <r>
          <rPr>
            <i/>
            <sz val="9"/>
            <color indexed="81"/>
            <rFont val="Tahoma"/>
            <family val="2"/>
          </rPr>
          <t xml:space="preserve">2.0 lbs. of grain in the diet is recommended </t>
        </r>
        <r>
          <rPr>
            <sz val="9"/>
            <color indexed="81"/>
            <rFont val="Tahoma"/>
            <family val="2"/>
          </rPr>
          <t xml:space="preserve">and should not exceed 3.0 lbs. The amount of grain in the diet is shown in the table to the right </t>
        </r>
        <r>
          <rPr>
            <b/>
            <sz val="9"/>
            <color indexed="81"/>
            <rFont val="Tahoma"/>
            <family val="2"/>
          </rPr>
          <t>(Average Daily Intake</t>
        </r>
        <r>
          <rPr>
            <sz val="9"/>
            <color indexed="81"/>
            <rFont val="Tahoma"/>
            <family val="2"/>
          </rPr>
          <t>).</t>
        </r>
      </text>
    </comment>
    <comment ref="J7" authorId="0" shapeId="0">
      <text>
        <r>
          <rPr>
            <sz val="9"/>
            <color indexed="81"/>
            <rFont val="Tahoma"/>
            <family val="2"/>
          </rPr>
          <t xml:space="preserve">This is the amount of </t>
        </r>
        <r>
          <rPr>
            <b/>
            <sz val="9"/>
            <color indexed="81"/>
            <rFont val="Tahoma"/>
            <family val="2"/>
          </rPr>
          <t>Hay</t>
        </r>
        <r>
          <rPr>
            <sz val="9"/>
            <color indexed="81"/>
            <rFont val="Tahoma"/>
            <family val="2"/>
          </rPr>
          <t xml:space="preserve"> in the diet.</t>
        </r>
      </text>
    </comment>
    <comment ref="J9" authorId="0" shapeId="0">
      <text>
        <r>
          <rPr>
            <i/>
            <sz val="9"/>
            <color indexed="81"/>
            <rFont val="Tahoma"/>
            <family val="2"/>
          </rPr>
          <t>Typically, daily dry matter intake for Kid Goats is 4% of their body weight (BW).</t>
        </r>
        <r>
          <rPr>
            <sz val="9"/>
            <color indexed="81"/>
            <rFont val="Tahoma"/>
            <family val="2"/>
          </rPr>
          <t xml:space="preserve"> However, it can range from 3.8% to 4.2% of their Body Weight.</t>
        </r>
      </text>
    </comment>
    <comment ref="J10" authorId="0" shapeId="0">
      <text>
        <r>
          <rPr>
            <i/>
            <sz val="9"/>
            <color indexed="81"/>
            <rFont val="Tahoma"/>
            <family val="2"/>
          </rPr>
          <t>Typical Average Daily Gain (ADG) for 4-H show Meat Goats is 0.4 lbs. per day,</t>
        </r>
        <r>
          <rPr>
            <sz val="9"/>
            <color indexed="81"/>
            <rFont val="Tahoma"/>
            <family val="2"/>
          </rPr>
          <t xml:space="preserve"> but can range from 0.2 to 0.6 lbs. per day. </t>
        </r>
      </text>
    </comment>
    <comment ref="J13" authorId="0" shapeId="0">
      <text>
        <r>
          <rPr>
            <sz val="9"/>
            <color indexed="81"/>
            <rFont val="Tahoma"/>
            <family val="2"/>
          </rPr>
          <t xml:space="preserve">cwt=100 lbs. So, $/cwt. is equivalent to; 2, 50 lb. bags of feed or 2.5, 40 lb. bags of feed. </t>
        </r>
      </text>
    </comment>
    <comment ref="J14" authorId="0" shapeId="0">
      <text>
        <r>
          <rPr>
            <sz val="9"/>
            <color indexed="81"/>
            <rFont val="Tahoma"/>
            <family val="2"/>
          </rPr>
          <t xml:space="preserve">A ton is equal to 2,000 lbs. So, it takes twenty five 80 lb. bales to equal one ton of hay. </t>
        </r>
      </text>
    </comment>
    <comment ref="D15" authorId="0" shapeId="0">
      <text>
        <r>
          <rPr>
            <sz val="9"/>
            <color indexed="81"/>
            <rFont val="Tahoma"/>
            <family val="2"/>
          </rPr>
          <t>Projected Total Cost = Total Purchase Price + Total Feed Cost</t>
        </r>
      </text>
    </comment>
    <comment ref="F15" authorId="0" shapeId="0">
      <text>
        <r>
          <rPr>
            <sz val="9"/>
            <color indexed="81"/>
            <rFont val="Tahoma"/>
            <family val="2"/>
          </rPr>
          <t>Projected Total Cost = Total Purchase Price + Total Feed Cost</t>
        </r>
      </text>
    </comment>
    <comment ref="D16" authorId="0" shapeId="0">
      <text>
        <r>
          <rPr>
            <sz val="9"/>
            <color indexed="81"/>
            <rFont val="Tahoma"/>
            <family val="2"/>
          </rPr>
          <t>Projected Net Return = Projected Sale Price - Projected Total Costs.</t>
        </r>
      </text>
    </comment>
    <comment ref="F16" authorId="0" shapeId="0">
      <text>
        <r>
          <rPr>
            <sz val="9"/>
            <color indexed="81"/>
            <rFont val="Tahoma"/>
            <family val="2"/>
          </rPr>
          <t>Projected Net Return = Projected Sale Price - Projected Total Costs.</t>
        </r>
      </text>
    </comment>
  </commentList>
</comments>
</file>

<file path=xl/comments4.xml><?xml version="1.0" encoding="utf-8"?>
<comments xmlns="http://schemas.openxmlformats.org/spreadsheetml/2006/main">
  <authors>
    <author>Jesse</author>
  </authors>
  <commentList>
    <comment ref="J8" authorId="0" shapeId="0">
      <text>
        <r>
          <rPr>
            <i/>
            <sz val="9"/>
            <color indexed="81"/>
            <rFont val="Tahoma"/>
            <family val="2"/>
          </rPr>
          <t>Typical daily dry matter intake for hogs is 5.5% of their body weight (BW).</t>
        </r>
        <r>
          <rPr>
            <sz val="9"/>
            <color indexed="81"/>
            <rFont val="Tahoma"/>
            <family val="2"/>
          </rPr>
          <t xml:space="preserve"> However, this figure can range from 6.6% to 4.2% of their (BW).</t>
        </r>
      </text>
    </comment>
    <comment ref="J9" authorId="0" shapeId="0">
      <text>
        <r>
          <rPr>
            <i/>
            <sz val="9"/>
            <color indexed="81"/>
            <rFont val="Tahoma"/>
            <family val="2"/>
          </rPr>
          <t>Typical Average Daily Gain (ADG) for 4-H Hogs is 1.7 lbs. per day,</t>
        </r>
        <r>
          <rPr>
            <sz val="9"/>
            <color indexed="81"/>
            <rFont val="Tahoma"/>
            <family val="2"/>
          </rPr>
          <t xml:space="preserve"> but can range m 1.9 to 1.5 lbs. per day. </t>
        </r>
      </text>
    </comment>
    <comment ref="J12" authorId="0" shapeId="0">
      <text>
        <r>
          <rPr>
            <sz val="9"/>
            <color indexed="81"/>
            <rFont val="Tahoma"/>
            <family val="2"/>
          </rPr>
          <t xml:space="preserve">cwt=100 lbs. So, $/cwt. is equivalent to; 2, 50 lb. bags of feed or 2.5, 40 lb. bags of feed. </t>
        </r>
      </text>
    </comment>
    <comment ref="D15" authorId="0" shapeId="0">
      <text>
        <r>
          <rPr>
            <sz val="9"/>
            <color indexed="81"/>
            <rFont val="Tahoma"/>
            <family val="2"/>
          </rPr>
          <t>Projected Total Cost = Total Purchase Price + Total Feed Cost</t>
        </r>
      </text>
    </comment>
    <comment ref="F15" authorId="0" shapeId="0">
      <text>
        <r>
          <rPr>
            <sz val="9"/>
            <color indexed="81"/>
            <rFont val="Tahoma"/>
            <family val="2"/>
          </rPr>
          <t>Projected Total Cost = Total Purchase Price + Total Feed Cost</t>
        </r>
      </text>
    </comment>
    <comment ref="D16" authorId="0" shapeId="0">
      <text>
        <r>
          <rPr>
            <sz val="9"/>
            <color indexed="81"/>
            <rFont val="Tahoma"/>
            <family val="2"/>
          </rPr>
          <t>Projected Net Return = Projected Sale Price - Projected Total Costs.</t>
        </r>
      </text>
    </comment>
    <comment ref="F16" authorId="0" shapeId="0">
      <text>
        <r>
          <rPr>
            <sz val="9"/>
            <color indexed="81"/>
            <rFont val="Tahoma"/>
            <family val="2"/>
          </rPr>
          <t>Projected Net Return = Projected Sale Price - Projected Total Costs.</t>
        </r>
      </text>
    </comment>
  </commentList>
</comments>
</file>

<file path=xl/sharedStrings.xml><?xml version="1.0" encoding="utf-8"?>
<sst xmlns="http://schemas.openxmlformats.org/spreadsheetml/2006/main" count="339" uniqueCount="70">
  <si>
    <t>Purchase Weight</t>
  </si>
  <si>
    <t>lbs.</t>
  </si>
  <si>
    <t>lbs./day</t>
  </si>
  <si>
    <t>Projected Sale Weight</t>
  </si>
  <si>
    <t>Purchase Date</t>
  </si>
  <si>
    <t>Sale Date</t>
  </si>
  <si>
    <t>days</t>
  </si>
  <si>
    <t>Diet</t>
  </si>
  <si>
    <t>Grain (%)</t>
  </si>
  <si>
    <t>Hay (%)</t>
  </si>
  <si>
    <t>Hay Price ($/ton)</t>
  </si>
  <si>
    <t>Grain Price ($/cwt)</t>
  </si>
  <si>
    <t>Hay Cost</t>
  </si>
  <si>
    <t>Grain Cost</t>
  </si>
  <si>
    <t>Daily</t>
  </si>
  <si>
    <t>Total</t>
  </si>
  <si>
    <t>Intake</t>
  </si>
  <si>
    <t>Weight</t>
  </si>
  <si>
    <t>Monthly</t>
  </si>
  <si>
    <t>Hay</t>
  </si>
  <si>
    <t>Grain</t>
  </si>
  <si>
    <t>From</t>
  </si>
  <si>
    <t>To</t>
  </si>
  <si>
    <t>Start</t>
  </si>
  <si>
    <t>Days</t>
  </si>
  <si>
    <t>Total Days on Feed</t>
  </si>
  <si>
    <t>Animal</t>
  </si>
  <si>
    <t>Total Feed Cost</t>
  </si>
  <si>
    <t>Average Daily Gain (ADG)</t>
  </si>
  <si>
    <t>Projected Net Return</t>
  </si>
  <si>
    <t>Animal Weight and Intake Projections</t>
  </si>
  <si>
    <t>Dry Matter Intake as a % of BW</t>
  </si>
  <si>
    <t>The diet is</t>
  </si>
  <si>
    <t>Grain Intake</t>
  </si>
  <si>
    <t>Hay Intake</t>
  </si>
  <si>
    <t>Average Daily Intake</t>
  </si>
  <si>
    <t>Feed Price</t>
  </si>
  <si>
    <t xml:space="preserve">Hay </t>
  </si>
  <si>
    <t>Pounds of Feed</t>
  </si>
  <si>
    <t>Feed Cost</t>
  </si>
  <si>
    <t>Feed Consumption</t>
  </si>
  <si>
    <t>Total Feed Consumed</t>
  </si>
  <si>
    <t>Hog Grower/Finisher</t>
  </si>
  <si>
    <t>Projected Total Cost</t>
  </si>
  <si>
    <t>Jesse Russell</t>
  </si>
  <si>
    <t xml:space="preserve">  970.245.9149</t>
  </si>
  <si>
    <t xml:space="preserve">  Jesse.Russell@ColoState.edu</t>
  </si>
  <si>
    <r>
      <t xml:space="preserve">Data may be entered into any cell having a </t>
    </r>
    <r>
      <rPr>
        <b/>
        <sz val="12"/>
        <rFont val="Times New Roman"/>
        <family val="1"/>
      </rPr>
      <t>pale yellow background</t>
    </r>
    <r>
      <rPr>
        <sz val="12"/>
        <rFont val="Times New Roman"/>
        <family val="1"/>
      </rPr>
      <t xml:space="preserve"> and </t>
    </r>
    <r>
      <rPr>
        <b/>
        <sz val="12"/>
        <rFont val="Times New Roman"/>
        <family val="1"/>
      </rPr>
      <t>blue colored font</t>
    </r>
    <r>
      <rPr>
        <sz val="12"/>
        <rFont val="Times New Roman"/>
        <family val="1"/>
      </rPr>
      <t>.</t>
    </r>
  </si>
  <si>
    <t>Data</t>
  </si>
  <si>
    <t>4-H Livestock Decision Tool</t>
  </si>
  <si>
    <t>Average</t>
  </si>
  <si>
    <t>Projected</t>
  </si>
  <si>
    <t>4-H Beef Show Steers and Heifers</t>
  </si>
  <si>
    <t>4-H Show Lambs</t>
  </si>
  <si>
    <t>4-H Show Hogs</t>
  </si>
  <si>
    <t>Projected Total Weight Gain</t>
  </si>
  <si>
    <t>Expected Sale Price ($/lb.)</t>
  </si>
  <si>
    <t>Grain Price ($/lb.)</t>
  </si>
  <si>
    <t>Hay Price ($/lb.)</t>
  </si>
  <si>
    <t>The information presented in this decision aid serves only as a guide. It does not replace the knowledge and information available from other persons knowledgeable of your business.</t>
  </si>
  <si>
    <t xml:space="preserve">This "decision tool" is designed to help the user develop potential costs and returns of showing 4-H livestock. The information presented within and/or entered into the budget does not guarantee outcomes. Future events, actual management strategies, achieved yields, and changes in input costs will alter actual net returns. Furthermore, this tool does not take into account any investment in facilities to house your livestock. </t>
  </si>
  <si>
    <t>Purchase Price ($/lb.)</t>
  </si>
  <si>
    <t>Total Purchase Price ($/hd.)</t>
  </si>
  <si>
    <t>Expected Sale Price ($/hd.)</t>
  </si>
  <si>
    <t>Projected Total Feed Cost</t>
  </si>
  <si>
    <t>OR</t>
  </si>
  <si>
    <t>Enter the</t>
  </si>
  <si>
    <t>Price per Pound.</t>
  </si>
  <si>
    <t>Price per Head.</t>
  </si>
  <si>
    <t>4-H Show Marlet Goats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</si>
</sst>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26"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sz val="11"/>
      <color rgb="FF0000FF"/>
      <name val="Times New Roman"/>
      <family val="1"/>
    </font>
    <font>
      <b/>
      <sz val="9"/>
      <color indexed="81"/>
      <name val="Tahoma"/>
      <family val="2"/>
    </font>
    <font>
      <i/>
      <sz val="11"/>
      <color theme="1"/>
      <name val="Times New Roman"/>
      <family val="1"/>
    </font>
    <font>
      <b/>
      <sz val="18"/>
      <color theme="0"/>
      <name val="Times New Roman"/>
      <family val="1"/>
    </font>
    <font>
      <b/>
      <sz val="14"/>
      <color theme="0"/>
      <name val="Times New Roman"/>
      <family val="1"/>
    </font>
    <font>
      <sz val="9"/>
      <color indexed="81"/>
      <name val="Tahoma"/>
      <family val="2"/>
    </font>
    <font>
      <sz val="11"/>
      <name val="Times New Roman"/>
      <family val="1"/>
    </font>
    <font>
      <b/>
      <sz val="18"/>
      <color theme="1"/>
      <name val="Times New Roman"/>
      <family val="1"/>
    </font>
    <font>
      <sz val="12"/>
      <color theme="1"/>
      <name val="Times New Roman"/>
      <family val="1"/>
    </font>
    <font>
      <sz val="10"/>
      <name val="Arial"/>
      <family val="2"/>
    </font>
    <font>
      <u/>
      <sz val="10"/>
      <color indexed="12"/>
      <name val="Arial"/>
      <family val="2"/>
    </font>
    <font>
      <sz val="12"/>
      <name val="Times New Roman"/>
      <family val="1"/>
    </font>
    <font>
      <b/>
      <sz val="12"/>
      <name val="Times New Roman"/>
      <family val="1"/>
    </font>
    <font>
      <sz val="12"/>
      <color rgb="FF0000FF"/>
      <name val="Times New Roman"/>
      <family val="1"/>
    </font>
    <font>
      <b/>
      <sz val="12"/>
      <color rgb="FFFF0000"/>
      <name val="Times New Roman"/>
      <family val="1"/>
    </font>
    <font>
      <b/>
      <sz val="11"/>
      <color rgb="FF0000FF"/>
      <name val="Times New Roman"/>
      <family val="1"/>
    </font>
    <font>
      <b/>
      <u/>
      <sz val="11"/>
      <color theme="0"/>
      <name val="Times New Roman"/>
      <family val="1"/>
    </font>
    <font>
      <i/>
      <sz val="9"/>
      <color indexed="81"/>
      <name val="Tahoma"/>
      <family val="2"/>
    </font>
    <font>
      <b/>
      <i/>
      <sz val="11"/>
      <color rgb="FF0000FF"/>
      <name val="Times New Roman"/>
      <family val="1"/>
    </font>
    <font>
      <b/>
      <i/>
      <sz val="11"/>
      <color theme="1"/>
      <name val="Times New Roman"/>
      <family val="1"/>
    </font>
    <font>
      <b/>
      <u val="double"/>
      <sz val="11"/>
      <color theme="1"/>
      <name val="Times New Roman"/>
      <family val="1"/>
    </font>
    <font>
      <sz val="11"/>
      <color theme="0"/>
      <name val="Times New Roman"/>
      <family val="1"/>
    </font>
  </fonts>
  <fills count="8">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rgb="FF0000FF"/>
        <bgColor indexed="64"/>
      </patternFill>
    </fill>
    <fill>
      <patternFill patternType="solid">
        <fgColor rgb="FF7030A0"/>
        <bgColor indexed="64"/>
      </patternFill>
    </fill>
    <fill>
      <patternFill patternType="solid">
        <fgColor rgb="FF137713"/>
        <bgColor indexed="64"/>
      </patternFill>
    </fill>
    <fill>
      <patternFill patternType="solid">
        <fgColor theme="2" tint="-0.49998474074526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xf numFmtId="0" fontId="14" fillId="0" borderId="0" applyNumberFormat="0" applyFill="0" applyBorder="0" applyAlignment="0" applyProtection="0">
      <alignment vertical="top"/>
      <protection locked="0"/>
    </xf>
  </cellStyleXfs>
  <cellXfs count="303">
    <xf numFmtId="0" fontId="0" fillId="0" borderId="0" xfId="0"/>
    <xf numFmtId="0" fontId="2" fillId="0" borderId="0" xfId="0" applyFont="1"/>
    <xf numFmtId="0" fontId="3" fillId="0" borderId="0" xfId="0" applyFont="1"/>
    <xf numFmtId="0" fontId="2" fillId="0" borderId="1" xfId="0" applyFont="1" applyBorder="1" applyAlignment="1">
      <alignment horizontal="center"/>
    </xf>
    <xf numFmtId="1" fontId="2" fillId="0" borderId="1" xfId="0" applyNumberFormat="1" applyFont="1" applyBorder="1" applyAlignment="1">
      <alignment horizontal="center"/>
    </xf>
    <xf numFmtId="0" fontId="2" fillId="0" borderId="3" xfId="0" applyFont="1" applyBorder="1"/>
    <xf numFmtId="1" fontId="2" fillId="0" borderId="6" xfId="0" applyNumberFormat="1" applyFont="1" applyBorder="1"/>
    <xf numFmtId="1" fontId="2" fillId="0" borderId="6" xfId="0" applyNumberFormat="1" applyFont="1" applyBorder="1" applyAlignment="1">
      <alignment horizontal="center"/>
    </xf>
    <xf numFmtId="1" fontId="2" fillId="0" borderId="8" xfId="0" applyNumberFormat="1" applyFont="1" applyBorder="1" applyAlignment="1">
      <alignment horizontal="center"/>
    </xf>
    <xf numFmtId="1" fontId="2" fillId="0" borderId="9" xfId="0" applyNumberFormat="1" applyFont="1" applyBorder="1" applyAlignment="1">
      <alignment horizontal="center"/>
    </xf>
    <xf numFmtId="1" fontId="2" fillId="0" borderId="5" xfId="0" applyNumberFormat="1" applyFont="1" applyBorder="1" applyAlignment="1">
      <alignment horizontal="center"/>
    </xf>
    <xf numFmtId="1" fontId="2" fillId="0" borderId="7" xfId="0" applyNumberFormat="1"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4" xfId="0" applyFont="1" applyBorder="1"/>
    <xf numFmtId="0" fontId="2" fillId="0" borderId="3" xfId="0" applyFont="1" applyBorder="1" applyAlignment="1">
      <alignment horizontal="center"/>
    </xf>
    <xf numFmtId="0" fontId="2" fillId="0" borderId="4" xfId="0" applyFont="1" applyBorder="1" applyAlignment="1">
      <alignment horizontal="center"/>
    </xf>
    <xf numFmtId="1" fontId="2" fillId="0" borderId="15" xfId="0" applyNumberFormat="1" applyFont="1" applyBorder="1" applyAlignment="1">
      <alignment horizontal="center"/>
    </xf>
    <xf numFmtId="1" fontId="2" fillId="0" borderId="13" xfId="0" applyNumberFormat="1" applyFont="1" applyBorder="1" applyAlignment="1">
      <alignment horizontal="center"/>
    </xf>
    <xf numFmtId="1" fontId="2" fillId="0" borderId="14" xfId="0" applyNumberFormat="1" applyFont="1" applyBorder="1" applyAlignment="1">
      <alignment horizontal="center"/>
    </xf>
    <xf numFmtId="0" fontId="2" fillId="0" borderId="10" xfId="0" applyFont="1" applyBorder="1" applyAlignment="1">
      <alignment horizontal="center"/>
    </xf>
    <xf numFmtId="0" fontId="2" fillId="0" borderId="1" xfId="0" applyNumberFormat="1" applyFont="1" applyBorder="1" applyAlignment="1">
      <alignment horizontal="center"/>
    </xf>
    <xf numFmtId="0" fontId="2" fillId="0" borderId="8" xfId="0" applyNumberFormat="1" applyFont="1" applyBorder="1" applyAlignment="1">
      <alignment horizontal="center"/>
    </xf>
    <xf numFmtId="0" fontId="2" fillId="0" borderId="17" xfId="0" applyNumberFormat="1" applyFont="1" applyBorder="1" applyAlignment="1">
      <alignment horizontal="center"/>
    </xf>
    <xf numFmtId="164" fontId="2" fillId="0" borderId="6" xfId="0" applyNumberFormat="1" applyFont="1" applyBorder="1" applyAlignment="1">
      <alignment horizontal="center"/>
    </xf>
    <xf numFmtId="164" fontId="2" fillId="0" borderId="9" xfId="0" applyNumberFormat="1" applyFont="1" applyBorder="1" applyAlignment="1">
      <alignment horizontal="center"/>
    </xf>
    <xf numFmtId="0" fontId="2" fillId="0" borderId="0" xfId="0" applyFont="1" applyBorder="1"/>
    <xf numFmtId="44" fontId="2" fillId="0" borderId="9" xfId="0" applyNumberFormat="1" applyFont="1" applyBorder="1"/>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164" fontId="2" fillId="0" borderId="18" xfId="0" applyNumberFormat="1" applyFont="1" applyBorder="1" applyAlignment="1">
      <alignment horizontal="center"/>
    </xf>
    <xf numFmtId="1" fontId="2" fillId="0" borderId="29" xfId="0" applyNumberFormat="1" applyFont="1" applyBorder="1" applyAlignment="1">
      <alignment horizontal="center"/>
    </xf>
    <xf numFmtId="2" fontId="2" fillId="0" borderId="6" xfId="0" applyNumberFormat="1" applyFont="1" applyBorder="1"/>
    <xf numFmtId="44" fontId="2" fillId="0" borderId="6" xfId="1" applyFont="1" applyBorder="1"/>
    <xf numFmtId="44" fontId="2" fillId="0" borderId="9" xfId="1" applyFont="1" applyBorder="1"/>
    <xf numFmtId="9" fontId="4" fillId="2" borderId="6" xfId="2" applyFont="1" applyFill="1" applyBorder="1" applyProtection="1">
      <protection locked="0"/>
    </xf>
    <xf numFmtId="9" fontId="4" fillId="2" borderId="9" xfId="2" applyFont="1" applyFill="1" applyBorder="1" applyProtection="1">
      <protection locked="0"/>
    </xf>
    <xf numFmtId="44" fontId="4" fillId="2" borderId="6" xfId="1" applyFont="1" applyFill="1" applyBorder="1" applyProtection="1">
      <protection locked="0"/>
    </xf>
    <xf numFmtId="44" fontId="2" fillId="0" borderId="6" xfId="0" applyNumberFormat="1" applyFont="1" applyBorder="1"/>
    <xf numFmtId="3" fontId="2" fillId="0" borderId="6" xfId="0" applyNumberFormat="1" applyFont="1" applyBorder="1"/>
    <xf numFmtId="44" fontId="3" fillId="0" borderId="9" xfId="0" applyNumberFormat="1" applyFont="1" applyBorder="1"/>
    <xf numFmtId="44" fontId="6" fillId="0" borderId="6" xfId="0" applyNumberFormat="1" applyFont="1" applyBorder="1"/>
    <xf numFmtId="0" fontId="3" fillId="0" borderId="0" xfId="0" applyFont="1" applyBorder="1"/>
    <xf numFmtId="0" fontId="2" fillId="0" borderId="19" xfId="0" applyFont="1" applyBorder="1"/>
    <xf numFmtId="0" fontId="2" fillId="0" borderId="29" xfId="0" applyFont="1" applyBorder="1"/>
    <xf numFmtId="1" fontId="2" fillId="0" borderId="19" xfId="0" applyNumberFormat="1" applyFont="1" applyBorder="1" applyAlignment="1">
      <alignment horizontal="center"/>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34" xfId="0" applyFont="1" applyBorder="1"/>
    <xf numFmtId="0" fontId="3" fillId="0" borderId="3" xfId="0" applyFont="1" applyBorder="1" applyAlignment="1">
      <alignment horizontal="center"/>
    </xf>
    <xf numFmtId="0" fontId="2" fillId="0" borderId="19" xfId="0" applyFont="1" applyBorder="1" applyAlignment="1">
      <alignment horizontal="center"/>
    </xf>
    <xf numFmtId="164" fontId="2" fillId="0" borderId="19" xfId="0" applyNumberFormat="1" applyFont="1" applyBorder="1" applyAlignment="1">
      <alignment horizontal="center"/>
    </xf>
    <xf numFmtId="1" fontId="2" fillId="0" borderId="35" xfId="0" applyNumberFormat="1" applyFont="1" applyBorder="1" applyAlignment="1">
      <alignment horizontal="center"/>
    </xf>
    <xf numFmtId="0" fontId="3" fillId="0" borderId="4" xfId="0" applyFont="1" applyBorder="1" applyAlignment="1"/>
    <xf numFmtId="2" fontId="2" fillId="0" borderId="0" xfId="0" applyNumberFormat="1" applyFont="1" applyBorder="1"/>
    <xf numFmtId="2" fontId="2" fillId="0" borderId="9" xfId="0" applyNumberFormat="1" applyFont="1" applyBorder="1"/>
    <xf numFmtId="0" fontId="8" fillId="0" borderId="19" xfId="0" applyFont="1" applyFill="1" applyBorder="1" applyAlignment="1">
      <alignment horizontal="center"/>
    </xf>
    <xf numFmtId="0" fontId="8" fillId="0" borderId="0" xfId="0" applyFont="1" applyFill="1" applyBorder="1" applyAlignment="1">
      <alignment horizontal="center"/>
    </xf>
    <xf numFmtId="164" fontId="2" fillId="0" borderId="0" xfId="0" applyNumberFormat="1" applyFont="1" applyBorder="1" applyAlignment="1">
      <alignment horizontal="center"/>
    </xf>
    <xf numFmtId="1" fontId="2" fillId="0" borderId="23" xfId="0" applyNumberFormat="1" applyFont="1" applyBorder="1" applyAlignment="1">
      <alignment horizontal="center"/>
    </xf>
    <xf numFmtId="0" fontId="3" fillId="0" borderId="19" xfId="0" applyFont="1" applyBorder="1"/>
    <xf numFmtId="0" fontId="2" fillId="0" borderId="23" xfId="0" applyFont="1" applyBorder="1"/>
    <xf numFmtId="9" fontId="3" fillId="0" borderId="19" xfId="0" applyNumberFormat="1" applyFont="1" applyBorder="1" applyAlignment="1">
      <alignment horizontal="left"/>
    </xf>
    <xf numFmtId="0" fontId="4" fillId="2" borderId="9" xfId="0" applyFont="1" applyFill="1" applyBorder="1" applyProtection="1">
      <protection locked="0"/>
    </xf>
    <xf numFmtId="0" fontId="3" fillId="0" borderId="37" xfId="0" applyFont="1" applyBorder="1" applyAlignment="1"/>
    <xf numFmtId="0" fontId="3" fillId="0" borderId="30" xfId="0" applyFont="1" applyBorder="1" applyAlignment="1"/>
    <xf numFmtId="0" fontId="3" fillId="0" borderId="37" xfId="0" applyFont="1" applyBorder="1" applyAlignment="1">
      <alignment horizontal="left"/>
    </xf>
    <xf numFmtId="10" fontId="4" fillId="2" borderId="31" xfId="2" applyNumberFormat="1" applyFont="1" applyFill="1" applyBorder="1" applyProtection="1">
      <protection locked="0"/>
    </xf>
    <xf numFmtId="44" fontId="6" fillId="0" borderId="9" xfId="1" applyFont="1" applyBorder="1"/>
    <xf numFmtId="0" fontId="3" fillId="0" borderId="0" xfId="0" applyFont="1" applyBorder="1" applyAlignment="1"/>
    <xf numFmtId="44" fontId="6" fillId="0" borderId="0" xfId="1" applyFont="1" applyBorder="1"/>
    <xf numFmtId="44" fontId="2" fillId="0" borderId="0" xfId="1" applyFont="1" applyBorder="1"/>
    <xf numFmtId="44" fontId="2" fillId="0" borderId="0" xfId="0" applyNumberFormat="1" applyFont="1" applyBorder="1"/>
    <xf numFmtId="0" fontId="2" fillId="0" borderId="0" xfId="0" applyFont="1" applyBorder="1" applyAlignment="1"/>
    <xf numFmtId="3" fontId="2" fillId="0" borderId="9" xfId="0" applyNumberFormat="1" applyFont="1" applyBorder="1"/>
    <xf numFmtId="9" fontId="3" fillId="0" borderId="6" xfId="0" applyNumberFormat="1" applyFont="1" applyBorder="1" applyAlignment="1">
      <alignment horizontal="left"/>
    </xf>
    <xf numFmtId="9" fontId="4" fillId="0" borderId="0" xfId="2" applyFont="1" applyFill="1" applyBorder="1" applyProtection="1">
      <protection locked="0"/>
    </xf>
    <xf numFmtId="9" fontId="10" fillId="0" borderId="9" xfId="2" applyFont="1" applyFill="1" applyBorder="1" applyProtection="1"/>
    <xf numFmtId="164" fontId="2" fillId="0" borderId="0" xfId="0" applyNumberFormat="1" applyFont="1"/>
    <xf numFmtId="0" fontId="12" fillId="0" borderId="0" xfId="0" applyFont="1"/>
    <xf numFmtId="0" fontId="11" fillId="0" borderId="0" xfId="0" applyFont="1"/>
    <xf numFmtId="0" fontId="10" fillId="0" borderId="0" xfId="3" applyFont="1" applyBorder="1"/>
    <xf numFmtId="0" fontId="10" fillId="0" borderId="0" xfId="4" applyFont="1" applyBorder="1" applyAlignment="1" applyProtection="1"/>
    <xf numFmtId="0" fontId="12" fillId="0" borderId="0" xfId="0" applyFont="1" applyFill="1"/>
    <xf numFmtId="0" fontId="12" fillId="0" borderId="0" xfId="0" applyFont="1" applyFill="1" applyAlignment="1">
      <alignment horizontal="left" indent="1"/>
    </xf>
    <xf numFmtId="0" fontId="12" fillId="0" borderId="0" xfId="0" applyFont="1" applyAlignment="1">
      <alignment horizontal="left" indent="1"/>
    </xf>
    <xf numFmtId="0" fontId="17" fillId="2" borderId="1" xfId="3" applyFont="1" applyFill="1" applyBorder="1" applyAlignment="1">
      <alignment horizontal="left" indent="1"/>
    </xf>
    <xf numFmtId="0" fontId="17" fillId="0" borderId="0" xfId="3" applyFont="1" applyFill="1" applyBorder="1" applyAlignment="1">
      <alignment horizontal="left" indent="1"/>
    </xf>
    <xf numFmtId="0" fontId="18" fillId="0" borderId="0" xfId="3" applyFont="1" applyAlignment="1">
      <alignment horizontal="left" indent="1"/>
    </xf>
    <xf numFmtId="0" fontId="18" fillId="0" borderId="0" xfId="3" applyFont="1" applyAlignment="1"/>
    <xf numFmtId="0" fontId="12" fillId="6" borderId="0" xfId="0" applyFont="1" applyFill="1"/>
    <xf numFmtId="9" fontId="2" fillId="0" borderId="0" xfId="0" applyNumberFormat="1" applyFont="1" applyBorder="1" applyAlignment="1">
      <alignment horizontal="left"/>
    </xf>
    <xf numFmtId="0" fontId="2" fillId="0" borderId="0" xfId="0" applyFont="1" applyBorder="1" applyAlignment="1">
      <alignment horizontal="left"/>
    </xf>
    <xf numFmtId="0" fontId="15" fillId="0" borderId="0" xfId="3" applyFont="1" applyAlignment="1">
      <alignment vertical="top" wrapText="1"/>
    </xf>
    <xf numFmtId="0" fontId="12" fillId="0" borderId="0" xfId="0" applyFont="1" applyBorder="1" applyAlignment="1">
      <alignment horizontal="left" vertical="top" wrapText="1" indent="1"/>
    </xf>
    <xf numFmtId="0" fontId="18" fillId="0" borderId="0" xfId="3" applyFont="1" applyAlignment="1">
      <alignment horizontal="left" vertical="top" wrapText="1" indent="1"/>
    </xf>
    <xf numFmtId="0" fontId="2" fillId="0" borderId="23" xfId="0" applyFont="1" applyBorder="1"/>
    <xf numFmtId="0" fontId="2" fillId="0" borderId="1" xfId="0" applyFont="1" applyBorder="1"/>
    <xf numFmtId="0" fontId="2" fillId="0" borderId="23" xfId="0" applyFont="1" applyBorder="1" applyAlignment="1"/>
    <xf numFmtId="0" fontId="3" fillId="0" borderId="37" xfId="0" applyFont="1" applyBorder="1" applyAlignment="1"/>
    <xf numFmtId="0" fontId="3" fillId="0" borderId="37" xfId="0" applyFont="1" applyBorder="1" applyAlignment="1">
      <alignment horizontal="left"/>
    </xf>
    <xf numFmtId="44" fontId="2" fillId="0" borderId="42" xfId="0" applyNumberFormat="1" applyFont="1" applyBorder="1"/>
    <xf numFmtId="44" fontId="3" fillId="0" borderId="41" xfId="0" applyNumberFormat="1" applyFont="1" applyBorder="1"/>
    <xf numFmtId="0" fontId="4" fillId="0" borderId="0" xfId="0" applyFont="1" applyFill="1" applyBorder="1" applyProtection="1">
      <protection locked="0"/>
    </xf>
    <xf numFmtId="0" fontId="2" fillId="0" borderId="0" xfId="0" applyFont="1" applyFill="1" applyBorder="1"/>
    <xf numFmtId="44" fontId="4" fillId="0" borderId="0" xfId="1" applyFont="1" applyFill="1" applyBorder="1" applyProtection="1">
      <protection locked="0"/>
    </xf>
    <xf numFmtId="44" fontId="6" fillId="0" borderId="0" xfId="0" applyNumberFormat="1" applyFont="1" applyBorder="1"/>
    <xf numFmtId="44" fontId="3" fillId="0" borderId="0" xfId="0" applyNumberFormat="1" applyFont="1" applyBorder="1"/>
    <xf numFmtId="44" fontId="4" fillId="0" borderId="0" xfId="1" applyFont="1" applyFill="1" applyBorder="1"/>
    <xf numFmtId="44" fontId="3" fillId="0" borderId="0" xfId="0" applyNumberFormat="1" applyFont="1" applyFill="1" applyBorder="1"/>
    <xf numFmtId="0" fontId="2" fillId="0" borderId="40" xfId="0" applyFont="1" applyBorder="1"/>
    <xf numFmtId="1" fontId="2" fillId="0" borderId="42" xfId="0" applyNumberFormat="1" applyFont="1" applyBorder="1"/>
    <xf numFmtId="44" fontId="19" fillId="2" borderId="41" xfId="1" applyFont="1" applyFill="1" applyBorder="1" applyProtection="1">
      <protection locked="0"/>
    </xf>
    <xf numFmtId="44" fontId="22" fillId="2" borderId="42" xfId="1" applyFont="1" applyFill="1" applyBorder="1" applyProtection="1">
      <protection locked="0"/>
    </xf>
    <xf numFmtId="44" fontId="19" fillId="2" borderId="4" xfId="1" applyFont="1" applyFill="1" applyBorder="1" applyProtection="1">
      <protection locked="0"/>
    </xf>
    <xf numFmtId="44" fontId="2" fillId="0" borderId="48" xfId="0" applyNumberFormat="1" applyFont="1" applyBorder="1"/>
    <xf numFmtId="0" fontId="2" fillId="0" borderId="49" xfId="0" applyFont="1" applyBorder="1"/>
    <xf numFmtId="0" fontId="2" fillId="0" borderId="6" xfId="0" applyFont="1" applyBorder="1"/>
    <xf numFmtId="44" fontId="19" fillId="2" borderId="6" xfId="1" applyFont="1" applyFill="1" applyBorder="1" applyProtection="1">
      <protection locked="0"/>
    </xf>
    <xf numFmtId="44" fontId="23" fillId="0" borderId="6" xfId="0" applyNumberFormat="1" applyFont="1" applyBorder="1"/>
    <xf numFmtId="0" fontId="3" fillId="0" borderId="49" xfId="0" applyFont="1" applyBorder="1"/>
    <xf numFmtId="0" fontId="2" fillId="0" borderId="42" xfId="0" applyFont="1" applyBorder="1"/>
    <xf numFmtId="14" fontId="19" fillId="2" borderId="4" xfId="0" applyNumberFormat="1" applyFont="1" applyFill="1" applyBorder="1" applyProtection="1">
      <protection locked="0"/>
    </xf>
    <xf numFmtId="14" fontId="19" fillId="2" borderId="6" xfId="0" applyNumberFormat="1" applyFont="1" applyFill="1" applyBorder="1" applyProtection="1">
      <protection locked="0"/>
    </xf>
    <xf numFmtId="0" fontId="19" fillId="2" borderId="9" xfId="0" applyFont="1" applyFill="1" applyBorder="1" applyProtection="1">
      <protection locked="0"/>
    </xf>
    <xf numFmtId="44" fontId="3" fillId="0" borderId="23" xfId="0" applyNumberFormat="1" applyFont="1" applyBorder="1"/>
    <xf numFmtId="0" fontId="2" fillId="0" borderId="35" xfId="0" applyFont="1" applyBorder="1"/>
    <xf numFmtId="44" fontId="6" fillId="0" borderId="0" xfId="0" applyNumberFormat="1" applyFont="1" applyFill="1" applyBorder="1"/>
    <xf numFmtId="0" fontId="7" fillId="0" borderId="0" xfId="0" applyFont="1" applyFill="1" applyBorder="1" applyAlignment="1">
      <alignment horizontal="center"/>
    </xf>
    <xf numFmtId="0" fontId="7" fillId="0" borderId="19" xfId="0" applyFont="1" applyFill="1" applyBorder="1" applyAlignment="1">
      <alignment horizontal="center"/>
    </xf>
    <xf numFmtId="44" fontId="10" fillId="0" borderId="40" xfId="1" applyFont="1" applyFill="1" applyBorder="1" applyProtection="1">
      <protection locked="0"/>
    </xf>
    <xf numFmtId="0" fontId="2" fillId="0" borderId="40" xfId="0" applyFont="1" applyFill="1" applyBorder="1"/>
    <xf numFmtId="0" fontId="2" fillId="0" borderId="42" xfId="0" applyFont="1" applyFill="1" applyBorder="1"/>
    <xf numFmtId="44" fontId="10" fillId="0" borderId="42" xfId="1" applyFont="1" applyFill="1" applyBorder="1" applyProtection="1">
      <protection locked="0"/>
    </xf>
    <xf numFmtId="9" fontId="19" fillId="2" borderId="6" xfId="2" applyFont="1" applyFill="1" applyBorder="1" applyProtection="1">
      <protection locked="0"/>
    </xf>
    <xf numFmtId="9" fontId="19" fillId="2" borderId="9" xfId="2" applyFont="1" applyFill="1" applyBorder="1" applyProtection="1">
      <protection locked="0"/>
    </xf>
    <xf numFmtId="165" fontId="19" fillId="2" borderId="31" xfId="2" applyNumberFormat="1" applyFont="1" applyFill="1" applyBorder="1" applyProtection="1">
      <protection locked="0"/>
    </xf>
    <xf numFmtId="44" fontId="24" fillId="0" borderId="9" xfId="0" applyNumberFormat="1" applyFont="1" applyBorder="1"/>
    <xf numFmtId="44" fontId="24" fillId="0" borderId="41" xfId="0" applyNumberFormat="1" applyFont="1" applyBorder="1"/>
    <xf numFmtId="44" fontId="19" fillId="2" borderId="41" xfId="0" applyNumberFormat="1" applyFont="1" applyFill="1" applyBorder="1" applyProtection="1">
      <protection locked="0"/>
    </xf>
    <xf numFmtId="44" fontId="22" fillId="2" borderId="42" xfId="0" applyNumberFormat="1" applyFont="1" applyFill="1" applyBorder="1" applyProtection="1">
      <protection locked="0"/>
    </xf>
    <xf numFmtId="0" fontId="20" fillId="6" borderId="0" xfId="0" applyFont="1" applyFill="1" applyBorder="1" applyAlignment="1">
      <alignment horizontal="center" vertical="center" wrapText="1"/>
    </xf>
    <xf numFmtId="0" fontId="19" fillId="2" borderId="18" xfId="0" applyFont="1" applyFill="1" applyBorder="1" applyProtection="1">
      <protection locked="0"/>
    </xf>
    <xf numFmtId="44" fontId="19" fillId="2" borderId="14" xfId="1" applyFont="1" applyFill="1" applyBorder="1" applyProtection="1">
      <protection locked="0"/>
    </xf>
    <xf numFmtId="0" fontId="20" fillId="6" borderId="45" xfId="0" applyFont="1" applyFill="1" applyBorder="1" applyAlignment="1">
      <alignment horizontal="center" vertical="center"/>
    </xf>
    <xf numFmtId="0" fontId="25" fillId="6" borderId="44" xfId="0" applyFont="1" applyFill="1" applyBorder="1" applyAlignment="1">
      <alignment horizontal="center" vertical="center"/>
    </xf>
    <xf numFmtId="0" fontId="25" fillId="6" borderId="22" xfId="0" applyFont="1" applyFill="1" applyBorder="1" applyAlignment="1">
      <alignment horizontal="center" vertical="center"/>
    </xf>
    <xf numFmtId="44" fontId="10" fillId="0" borderId="48" xfId="1" applyFont="1" applyFill="1" applyBorder="1" applyProtection="1">
      <protection locked="0"/>
    </xf>
    <xf numFmtId="0" fontId="20" fillId="6" borderId="45" xfId="0" applyFont="1" applyFill="1" applyBorder="1" applyAlignment="1">
      <alignment horizontal="center" vertical="center" wrapText="1"/>
    </xf>
    <xf numFmtId="44" fontId="24" fillId="0" borderId="23" xfId="0" applyNumberFormat="1" applyFont="1" applyBorder="1"/>
    <xf numFmtId="0" fontId="2" fillId="0" borderId="0" xfId="0" applyFont="1" applyFill="1"/>
    <xf numFmtId="2" fontId="19" fillId="2" borderId="9" xfId="0" applyNumberFormat="1" applyFont="1" applyFill="1" applyBorder="1" applyProtection="1">
      <protection locked="0"/>
    </xf>
    <xf numFmtId="0" fontId="20" fillId="6" borderId="43" xfId="0" applyFont="1" applyFill="1" applyBorder="1" applyAlignment="1">
      <alignment horizontal="center" vertical="center"/>
    </xf>
    <xf numFmtId="0" fontId="3" fillId="0" borderId="0" xfId="0" applyFont="1" applyFill="1" applyBorder="1"/>
    <xf numFmtId="14" fontId="4" fillId="0" borderId="0" xfId="0" applyNumberFormat="1" applyFont="1" applyFill="1" applyBorder="1" applyProtection="1">
      <protection locked="0"/>
    </xf>
    <xf numFmtId="165" fontId="19" fillId="2" borderId="4" xfId="2" applyNumberFormat="1" applyFont="1" applyFill="1" applyBorder="1" applyProtection="1">
      <protection locked="0"/>
    </xf>
    <xf numFmtId="1" fontId="2" fillId="0" borderId="40" xfId="0" applyNumberFormat="1" applyFont="1" applyFill="1" applyBorder="1"/>
    <xf numFmtId="164" fontId="2" fillId="0" borderId="42" xfId="0" applyNumberFormat="1" applyFont="1" applyFill="1" applyBorder="1"/>
    <xf numFmtId="1" fontId="2" fillId="0" borderId="42" xfId="0" applyNumberFormat="1" applyFont="1" applyFill="1" applyBorder="1"/>
    <xf numFmtId="44" fontId="2" fillId="0" borderId="23" xfId="1" applyFont="1" applyBorder="1"/>
    <xf numFmtId="0" fontId="2" fillId="0" borderId="51"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2" xfId="0" applyFont="1" applyBorder="1" applyAlignment="1">
      <alignment horizontal="center"/>
    </xf>
    <xf numFmtId="1" fontId="2" fillId="0" borderId="52" xfId="0" applyNumberFormat="1" applyFont="1" applyBorder="1" applyAlignment="1">
      <alignment horizontal="center"/>
    </xf>
    <xf numFmtId="164" fontId="2" fillId="0" borderId="14" xfId="0" applyNumberFormat="1" applyFont="1" applyBorder="1" applyAlignment="1">
      <alignment horizontal="center"/>
    </xf>
    <xf numFmtId="164" fontId="2" fillId="0" borderId="38" xfId="0" applyNumberFormat="1" applyFont="1" applyBorder="1" applyAlignment="1">
      <alignment horizontal="center"/>
    </xf>
    <xf numFmtId="0" fontId="3" fillId="0" borderId="53" xfId="0" applyFont="1" applyBorder="1" applyAlignment="1">
      <alignment horizontal="center"/>
    </xf>
    <xf numFmtId="44" fontId="2" fillId="0" borderId="42" xfId="1" applyNumberFormat="1" applyFont="1" applyBorder="1"/>
    <xf numFmtId="44" fontId="19" fillId="2" borderId="6" xfId="1" applyNumberFormat="1" applyFont="1" applyFill="1" applyBorder="1" applyProtection="1">
      <protection locked="0"/>
    </xf>
    <xf numFmtId="0" fontId="18" fillId="0" borderId="0" xfId="3" applyFont="1" applyAlignment="1">
      <alignment horizontal="left" vertical="top" wrapText="1" indent="1"/>
    </xf>
    <xf numFmtId="0" fontId="15" fillId="0" borderId="0" xfId="3" applyFont="1" applyAlignment="1">
      <alignment horizontal="left" vertical="top" wrapText="1" indent="1"/>
    </xf>
    <xf numFmtId="0" fontId="15" fillId="0" borderId="39" xfId="3" applyFont="1" applyBorder="1" applyAlignment="1">
      <alignment horizontal="left" vertical="top" wrapText="1" indent="1"/>
    </xf>
    <xf numFmtId="0" fontId="12" fillId="0" borderId="0" xfId="0" applyFont="1" applyBorder="1" applyAlignment="1">
      <alignment horizontal="left" vertical="top" wrapText="1" indent="1"/>
    </xf>
    <xf numFmtId="0" fontId="3" fillId="0" borderId="2" xfId="0" applyFont="1" applyBorder="1" applyAlignment="1"/>
    <xf numFmtId="0" fontId="3" fillId="0" borderId="3" xfId="0" applyFont="1" applyBorder="1" applyAlignment="1"/>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26" xfId="0" applyFont="1" applyBorder="1" applyAlignment="1">
      <alignment horizontal="right"/>
    </xf>
    <xf numFmtId="0" fontId="3" fillId="0" borderId="28" xfId="0" applyFont="1" applyBorder="1" applyAlignment="1">
      <alignment horizontal="right"/>
    </xf>
    <xf numFmtId="0" fontId="3" fillId="0" borderId="27" xfId="0" applyFont="1" applyBorder="1" applyAlignment="1">
      <alignment horizontal="right"/>
    </xf>
    <xf numFmtId="0" fontId="3" fillId="0" borderId="5" xfId="0" applyFont="1" applyBorder="1" applyAlignment="1"/>
    <xf numFmtId="0" fontId="3" fillId="0" borderId="1" xfId="0" applyFont="1" applyBorder="1" applyAlignment="1"/>
    <xf numFmtId="14" fontId="2" fillId="0" borderId="11" xfId="0" applyNumberFormat="1" applyFont="1" applyBorder="1" applyAlignment="1">
      <alignment horizontal="center"/>
    </xf>
    <xf numFmtId="14" fontId="2" fillId="0" borderId="25" xfId="0" applyNumberFormat="1" applyFont="1" applyBorder="1" applyAlignment="1">
      <alignment horizontal="center"/>
    </xf>
    <xf numFmtId="0" fontId="2" fillId="0" borderId="47" xfId="0" applyFont="1" applyBorder="1" applyAlignment="1">
      <alignment horizontal="center"/>
    </xf>
    <xf numFmtId="0" fontId="2" fillId="0" borderId="50" xfId="0" applyFont="1" applyBorder="1" applyAlignment="1">
      <alignment horizontal="center"/>
    </xf>
    <xf numFmtId="14" fontId="2" fillId="0" borderId="12" xfId="0" applyNumberFormat="1" applyFont="1" applyBorder="1" applyAlignment="1">
      <alignment horizontal="center"/>
    </xf>
    <xf numFmtId="14" fontId="2" fillId="0" borderId="33" xfId="0" applyNumberFormat="1" applyFont="1" applyBorder="1" applyAlignment="1">
      <alignment horizontal="center"/>
    </xf>
    <xf numFmtId="0" fontId="2" fillId="0" borderId="26" xfId="0" applyFont="1" applyBorder="1"/>
    <xf numFmtId="0" fontId="2" fillId="0" borderId="27" xfId="0" applyFont="1" applyBorder="1"/>
    <xf numFmtId="0" fontId="2" fillId="0" borderId="24" xfId="0" applyFont="1" applyBorder="1" applyAlignment="1">
      <alignment horizontal="center"/>
    </xf>
    <xf numFmtId="0" fontId="2" fillId="0" borderId="25" xfId="0" applyFont="1" applyBorder="1" applyAlignment="1">
      <alignment horizontal="center"/>
    </xf>
    <xf numFmtId="0" fontId="2" fillId="0" borderId="24" xfId="0" applyFont="1" applyBorder="1"/>
    <xf numFmtId="0" fontId="2" fillId="0" borderId="25" xfId="0" applyFont="1" applyBorder="1"/>
    <xf numFmtId="0" fontId="2" fillId="0" borderId="10" xfId="0" applyFont="1" applyBorder="1"/>
    <xf numFmtId="0" fontId="2" fillId="0" borderId="11" xfId="0" applyFont="1" applyBorder="1" applyAlignment="1">
      <alignment horizontal="center"/>
    </xf>
    <xf numFmtId="0" fontId="2" fillId="0" borderId="11" xfId="0" applyFont="1" applyBorder="1"/>
    <xf numFmtId="14" fontId="2" fillId="0" borderId="24" xfId="0" applyNumberFormat="1" applyFont="1" applyBorder="1" applyAlignment="1">
      <alignment horizontal="center"/>
    </xf>
    <xf numFmtId="14" fontId="2" fillId="0" borderId="36" xfId="0" applyNumberFormat="1" applyFont="1" applyBorder="1" applyAlignment="1">
      <alignment horizontal="center"/>
    </xf>
    <xf numFmtId="0" fontId="2" fillId="0" borderId="12" xfId="0" applyFont="1" applyBorder="1" applyAlignment="1">
      <alignment horizontal="center"/>
    </xf>
    <xf numFmtId="0" fontId="2" fillId="0" borderId="33" xfId="0" applyFont="1" applyBorder="1" applyAlignment="1">
      <alignment horizontal="center"/>
    </xf>
    <xf numFmtId="14" fontId="2" fillId="0" borderId="10" xfId="0" applyNumberFormat="1" applyFont="1" applyBorder="1" applyAlignment="1">
      <alignment horizontal="center"/>
    </xf>
    <xf numFmtId="0" fontId="2" fillId="0" borderId="27" xfId="0" applyFont="1" applyBorder="1" applyAlignment="1">
      <alignment horizontal="center"/>
    </xf>
    <xf numFmtId="0" fontId="2" fillId="0" borderId="5" xfId="0" applyFont="1" applyBorder="1"/>
    <xf numFmtId="0" fontId="2" fillId="0" borderId="1" xfId="0" applyFont="1" applyBorder="1"/>
    <xf numFmtId="0" fontId="2" fillId="0" borderId="5" xfId="0" applyFont="1" applyBorder="1" applyAlignment="1"/>
    <xf numFmtId="0" fontId="2" fillId="0" borderId="1" xfId="0" applyFont="1" applyBorder="1" applyAlignment="1"/>
    <xf numFmtId="0" fontId="6" fillId="0" borderId="5" xfId="0" applyFont="1" applyBorder="1" applyAlignment="1"/>
    <xf numFmtId="0" fontId="6" fillId="0" borderId="1" xfId="0" applyFont="1" applyBorder="1" applyAlignment="1"/>
    <xf numFmtId="0" fontId="24" fillId="0" borderId="7" xfId="0" applyFont="1" applyBorder="1" applyAlignment="1"/>
    <xf numFmtId="0" fontId="24" fillId="0" borderId="8" xfId="0" applyFont="1" applyBorder="1" applyAlignment="1"/>
    <xf numFmtId="0" fontId="2" fillId="0" borderId="36" xfId="0" applyFont="1" applyBorder="1" applyAlignment="1">
      <alignment horizontal="center"/>
    </xf>
    <xf numFmtId="0" fontId="2" fillId="0" borderId="24" xfId="0" applyFont="1" applyBorder="1" applyAlignment="1">
      <alignment horizontal="left" indent="2"/>
    </xf>
    <xf numFmtId="0" fontId="2" fillId="0" borderId="25" xfId="0" applyFont="1" applyBorder="1" applyAlignment="1">
      <alignment horizontal="left" indent="2"/>
    </xf>
    <xf numFmtId="0" fontId="3" fillId="0" borderId="24" xfId="0" applyFont="1" applyBorder="1" applyAlignment="1"/>
    <xf numFmtId="0" fontId="3" fillId="0" borderId="32" xfId="0" applyFont="1" applyBorder="1" applyAlignment="1"/>
    <xf numFmtId="0" fontId="3" fillId="0" borderId="26" xfId="0" applyFont="1" applyBorder="1" applyAlignment="1">
      <alignment horizontal="left"/>
    </xf>
    <xf numFmtId="0" fontId="3" fillId="0" borderId="28" xfId="0" applyFont="1" applyBorder="1" applyAlignment="1">
      <alignment horizontal="left"/>
    </xf>
    <xf numFmtId="0" fontId="3" fillId="0" borderId="24" xfId="0" applyFont="1" applyBorder="1" applyAlignment="1">
      <alignment horizontal="left" indent="2"/>
    </xf>
    <xf numFmtId="0" fontId="3" fillId="0" borderId="25" xfId="0" applyFont="1" applyBorder="1" applyAlignment="1">
      <alignment horizontal="left" indent="2"/>
    </xf>
    <xf numFmtId="0" fontId="3" fillId="0" borderId="24" xfId="0" applyFont="1" applyBorder="1" applyAlignment="1">
      <alignment horizontal="right"/>
    </xf>
    <xf numFmtId="0" fontId="3" fillId="0" borderId="25" xfId="0" applyFont="1" applyBorder="1" applyAlignment="1">
      <alignment horizontal="right"/>
    </xf>
    <xf numFmtId="0" fontId="2" fillId="0" borderId="21" xfId="0" applyFont="1" applyBorder="1"/>
    <xf numFmtId="0" fontId="3" fillId="0" borderId="26" xfId="0" applyFont="1" applyBorder="1" applyAlignment="1"/>
    <xf numFmtId="0" fontId="3" fillId="0" borderId="27" xfId="0" applyFont="1" applyBorder="1" applyAlignment="1"/>
    <xf numFmtId="0" fontId="2" fillId="0" borderId="23" xfId="0" applyFont="1" applyBorder="1"/>
    <xf numFmtId="164" fontId="2" fillId="0" borderId="20" xfId="0" applyNumberFormat="1" applyFont="1" applyBorder="1" applyAlignment="1">
      <alignment horizontal="center"/>
    </xf>
    <xf numFmtId="164" fontId="2" fillId="0" borderId="21" xfId="0" applyNumberFormat="1" applyFont="1" applyBorder="1" applyAlignment="1">
      <alignment horizontal="center"/>
    </xf>
    <xf numFmtId="164" fontId="2" fillId="0" borderId="22" xfId="0" applyNumberFormat="1" applyFont="1" applyBorder="1" applyAlignment="1">
      <alignment horizontal="center"/>
    </xf>
    <xf numFmtId="0" fontId="6" fillId="0" borderId="36" xfId="0" applyFont="1" applyBorder="1" applyAlignment="1">
      <alignment horizontal="left" indent="2"/>
    </xf>
    <xf numFmtId="0" fontId="6" fillId="0" borderId="33" xfId="0" applyFont="1" applyBorder="1" applyAlignment="1">
      <alignment horizontal="left" indent="2"/>
    </xf>
    <xf numFmtId="0" fontId="2" fillId="0" borderId="36" xfId="0" applyFont="1" applyBorder="1" applyAlignment="1">
      <alignment horizontal="left" indent="2"/>
    </xf>
    <xf numFmtId="0" fontId="2" fillId="0" borderId="33" xfId="0" applyFont="1" applyBorder="1" applyAlignment="1">
      <alignment horizontal="left" indent="2"/>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8" fillId="3" borderId="22" xfId="0" applyFont="1" applyFill="1" applyBorder="1" applyAlignment="1">
      <alignment horizontal="center"/>
    </xf>
    <xf numFmtId="14" fontId="2" fillId="0" borderId="5" xfId="0" applyNumberFormat="1" applyFont="1" applyBorder="1" applyAlignment="1">
      <alignment horizontal="center"/>
    </xf>
    <xf numFmtId="14" fontId="2" fillId="0" borderId="1" xfId="0" applyNumberFormat="1" applyFont="1" applyBorder="1" applyAlignment="1">
      <alignment horizontal="center"/>
    </xf>
    <xf numFmtId="0" fontId="7" fillId="3" borderId="47" xfId="0" applyFont="1" applyFill="1" applyBorder="1" applyAlignment="1">
      <alignment horizontal="center"/>
    </xf>
    <xf numFmtId="0" fontId="7" fillId="3" borderId="46" xfId="0" applyFont="1" applyFill="1" applyBorder="1" applyAlignment="1">
      <alignment horizontal="center"/>
    </xf>
    <xf numFmtId="0" fontId="7" fillId="3" borderId="21" xfId="0" applyFont="1" applyFill="1" applyBorder="1" applyAlignment="1">
      <alignment horizontal="center"/>
    </xf>
    <xf numFmtId="0" fontId="7" fillId="3" borderId="22" xfId="0" applyFont="1" applyFill="1" applyBorder="1" applyAlignment="1">
      <alignment horizontal="center"/>
    </xf>
    <xf numFmtId="0" fontId="3" fillId="0" borderId="21" xfId="0" applyFont="1" applyBorder="1" applyAlignment="1"/>
    <xf numFmtId="0" fontId="3" fillId="0" borderId="28" xfId="0" applyFont="1" applyBorder="1" applyAlignment="1"/>
    <xf numFmtId="0" fontId="3" fillId="0" borderId="27" xfId="0" applyFont="1" applyBorder="1" applyAlignment="1">
      <alignment horizontal="left"/>
    </xf>
    <xf numFmtId="0" fontId="3" fillId="0" borderId="36" xfId="0" applyFont="1" applyBorder="1" applyAlignment="1">
      <alignment horizontal="left"/>
    </xf>
    <xf numFmtId="0" fontId="3" fillId="0" borderId="33" xfId="0" applyFont="1" applyBorder="1" applyAlignment="1">
      <alignment horizontal="left"/>
    </xf>
    <xf numFmtId="0" fontId="2" fillId="0" borderId="2" xfId="0" applyFont="1" applyBorder="1" applyAlignment="1"/>
    <xf numFmtId="0" fontId="2" fillId="0" borderId="3" xfId="0" applyFont="1" applyBorder="1" applyAlignment="1"/>
    <xf numFmtId="0" fontId="3" fillId="0" borderId="7" xfId="0" applyFont="1" applyBorder="1" applyAlignment="1"/>
    <xf numFmtId="0" fontId="3" fillId="0" borderId="8" xfId="0" applyFont="1" applyBorder="1" applyAlignment="1"/>
    <xf numFmtId="0" fontId="2" fillId="0" borderId="29" xfId="0" applyFont="1" applyBorder="1" applyAlignment="1"/>
    <xf numFmtId="0" fontId="2" fillId="0" borderId="0" xfId="0" applyFont="1" applyBorder="1" applyAlignment="1"/>
    <xf numFmtId="0" fontId="2" fillId="0" borderId="2" xfId="0" applyFont="1" applyBorder="1"/>
    <xf numFmtId="0" fontId="2" fillId="0" borderId="3" xfId="0" applyFont="1" applyBorder="1"/>
    <xf numFmtId="0" fontId="3" fillId="0" borderId="36" xfId="0" applyFont="1" applyBorder="1" applyAlignment="1">
      <alignment horizontal="left" indent="2"/>
    </xf>
    <xf numFmtId="0" fontId="3" fillId="0" borderId="33" xfId="0" applyFont="1" applyBorder="1" applyAlignment="1">
      <alignment horizontal="left" indent="2"/>
    </xf>
    <xf numFmtId="0" fontId="2" fillId="0" borderId="29" xfId="0" applyFont="1" applyBorder="1"/>
    <xf numFmtId="0" fontId="2" fillId="0" borderId="0" xfId="0" applyFont="1" applyBorder="1"/>
    <xf numFmtId="0" fontId="3" fillId="0" borderId="47" xfId="0" applyFont="1" applyBorder="1" applyAlignment="1">
      <alignment horizontal="center" vertical="center"/>
    </xf>
    <xf numFmtId="0" fontId="3" fillId="0" borderId="34" xfId="0" applyFont="1" applyBorder="1" applyAlignment="1">
      <alignment horizontal="center" vertical="center"/>
    </xf>
    <xf numFmtId="0" fontId="8" fillId="7" borderId="20" xfId="0" applyFont="1" applyFill="1" applyBorder="1" applyAlignment="1">
      <alignment horizontal="center"/>
    </xf>
    <xf numFmtId="0" fontId="8" fillId="7" borderId="21" xfId="0" applyFont="1" applyFill="1" applyBorder="1" applyAlignment="1">
      <alignment horizontal="center"/>
    </xf>
    <xf numFmtId="0" fontId="8" fillId="7" borderId="22" xfId="0" applyFont="1" applyFill="1" applyBorder="1" applyAlignment="1">
      <alignment horizontal="center"/>
    </xf>
    <xf numFmtId="0" fontId="2" fillId="0" borderId="5" xfId="0" applyFont="1" applyBorder="1" applyAlignment="1">
      <alignment horizontal="left"/>
    </xf>
    <xf numFmtId="0" fontId="2" fillId="0" borderId="1" xfId="0" applyFont="1" applyBorder="1" applyAlignment="1">
      <alignment horizontal="left"/>
    </xf>
    <xf numFmtId="0" fontId="7" fillId="7" borderId="47" xfId="0" applyFont="1" applyFill="1" applyBorder="1" applyAlignment="1">
      <alignment horizontal="center"/>
    </xf>
    <xf numFmtId="0" fontId="7" fillId="7" borderId="46" xfId="0" applyFont="1" applyFill="1" applyBorder="1" applyAlignment="1">
      <alignment horizontal="center"/>
    </xf>
    <xf numFmtId="0" fontId="7" fillId="7" borderId="21" xfId="0" applyFont="1" applyFill="1" applyBorder="1" applyAlignment="1">
      <alignment horizontal="center"/>
    </xf>
    <xf numFmtId="0" fontId="7" fillId="7" borderId="22" xfId="0" applyFont="1" applyFill="1" applyBorder="1" applyAlignment="1">
      <alignment horizontal="center"/>
    </xf>
    <xf numFmtId="0" fontId="7" fillId="4" borderId="47" xfId="0" applyFont="1" applyFill="1" applyBorder="1" applyAlignment="1">
      <alignment horizontal="center"/>
    </xf>
    <xf numFmtId="0" fontId="7" fillId="4" borderId="46" xfId="0" applyFont="1" applyFill="1" applyBorder="1" applyAlignment="1">
      <alignment horizontal="center"/>
    </xf>
    <xf numFmtId="0" fontId="7" fillId="4" borderId="21" xfId="0" applyFont="1" applyFill="1" applyBorder="1" applyAlignment="1">
      <alignment horizontal="center"/>
    </xf>
    <xf numFmtId="0" fontId="7" fillId="4" borderId="22" xfId="0" applyFont="1" applyFill="1" applyBorder="1" applyAlignment="1">
      <alignment horizontal="center"/>
    </xf>
    <xf numFmtId="0" fontId="8" fillId="4" borderId="20" xfId="0" applyFont="1" applyFill="1" applyBorder="1" applyAlignment="1">
      <alignment horizontal="center"/>
    </xf>
    <xf numFmtId="0" fontId="8" fillId="4" borderId="21" xfId="0" applyFont="1" applyFill="1" applyBorder="1" applyAlignment="1">
      <alignment horizontal="center"/>
    </xf>
    <xf numFmtId="0" fontId="8" fillId="4" borderId="22" xfId="0" applyFont="1" applyFill="1" applyBorder="1" applyAlignment="1">
      <alignment horizontal="center"/>
    </xf>
    <xf numFmtId="0" fontId="7" fillId="5" borderId="47" xfId="0" applyFont="1" applyFill="1" applyBorder="1" applyAlignment="1">
      <alignment horizontal="center"/>
    </xf>
    <xf numFmtId="0" fontId="7" fillId="5" borderId="46" xfId="0" applyFont="1" applyFill="1" applyBorder="1" applyAlignment="1">
      <alignment horizontal="center"/>
    </xf>
    <xf numFmtId="0" fontId="7" fillId="5" borderId="21" xfId="0" applyFont="1" applyFill="1" applyBorder="1" applyAlignment="1">
      <alignment horizontal="center"/>
    </xf>
    <xf numFmtId="0" fontId="7" fillId="5" borderId="22" xfId="0" applyFont="1" applyFill="1" applyBorder="1" applyAlignment="1">
      <alignment horizontal="center"/>
    </xf>
    <xf numFmtId="0" fontId="3" fillId="0" borderId="5" xfId="0" applyFont="1" applyBorder="1" applyAlignment="1">
      <alignment horizontal="right"/>
    </xf>
    <xf numFmtId="0" fontId="3" fillId="0" borderId="1" xfId="0" applyFont="1" applyBorder="1" applyAlignment="1">
      <alignment horizontal="right"/>
    </xf>
    <xf numFmtId="0" fontId="3" fillId="0" borderId="7" xfId="0" applyFont="1" applyBorder="1" applyAlignment="1">
      <alignment horizontal="left" indent="2"/>
    </xf>
    <xf numFmtId="0" fontId="3" fillId="0" borderId="8" xfId="0" applyFont="1" applyBorder="1" applyAlignment="1">
      <alignment horizontal="left" indent="2"/>
    </xf>
    <xf numFmtId="0" fontId="3" fillId="0" borderId="37" xfId="0" applyFont="1" applyBorder="1" applyAlignment="1"/>
    <xf numFmtId="0" fontId="3" fillId="0" borderId="37" xfId="0" applyFont="1" applyBorder="1" applyAlignment="1">
      <alignment horizontal="left"/>
    </xf>
    <xf numFmtId="0" fontId="2" fillId="0" borderId="7" xfId="0" applyFont="1" applyBorder="1" applyAlignment="1">
      <alignment horizontal="left" indent="2"/>
    </xf>
    <xf numFmtId="0" fontId="2" fillId="0" borderId="8" xfId="0" applyFont="1" applyBorder="1" applyAlignment="1">
      <alignment horizontal="left" indent="2"/>
    </xf>
    <xf numFmtId="0" fontId="6" fillId="0" borderId="7" xfId="0" applyFont="1" applyBorder="1" applyAlignment="1">
      <alignment horizontal="left" indent="2"/>
    </xf>
    <xf numFmtId="0" fontId="6" fillId="0" borderId="8" xfId="0" applyFont="1" applyBorder="1" applyAlignment="1">
      <alignment horizontal="left" indent="2"/>
    </xf>
    <xf numFmtId="0" fontId="8" fillId="5" borderId="20" xfId="0" applyFont="1" applyFill="1" applyBorder="1" applyAlignment="1">
      <alignment horizontal="center"/>
    </xf>
    <xf numFmtId="0" fontId="8" fillId="5" borderId="21" xfId="0" applyFont="1" applyFill="1" applyBorder="1" applyAlignment="1">
      <alignment horizontal="center"/>
    </xf>
    <xf numFmtId="0" fontId="8" fillId="5" borderId="22" xfId="0" applyFont="1" applyFill="1" applyBorder="1" applyAlignment="1">
      <alignment horizontal="center"/>
    </xf>
  </cellXfs>
  <cellStyles count="5">
    <cellStyle name="Currency" xfId="1" builtinId="4"/>
    <cellStyle name="Hyperlink" xfId="4" builtinId="8"/>
    <cellStyle name="Normal" xfId="0" builtinId="0"/>
    <cellStyle name="Normal 2" xfId="3"/>
    <cellStyle name="Percent" xfId="2" builtinId="5"/>
  </cellStyles>
  <dxfs count="0"/>
  <tableStyles count="0" defaultTableStyle="TableStyleMedium2" defaultPivotStyle="PivotStyleLight16"/>
  <colors>
    <mruColors>
      <color rgb="FF137713"/>
      <color rgb="FF0000FF"/>
      <color rgb="FFFFFFCC"/>
      <color rgb="FF2D7B31"/>
      <color rgb="FF2A7A32"/>
      <color rgb="FF178D39"/>
      <color rgb="FF008000"/>
      <color rgb="FFED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0</xdr:row>
      <xdr:rowOff>22860</xdr:rowOff>
    </xdr:from>
    <xdr:to>
      <xdr:col>4</xdr:col>
      <xdr:colOff>194782</xdr:colOff>
      <xdr:row>8</xdr:row>
      <xdr:rowOff>15240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220" y="22860"/>
          <a:ext cx="1871182" cy="1668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d/Google%20Drive/Jesse's%20Documents/Grass%20Pasture%20Demo%20Budgets/Grass%20Hay&amp;Pasture%20Budgets%20Large&amp;Small_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Start-Up Costs-Small"/>
      <sheetName val="Enterprise Budget-Small"/>
      <sheetName val="NPV - Profit-Small"/>
      <sheetName val="Start-Up Costs-Large"/>
      <sheetName val="Enterprise Budget-Large"/>
      <sheetName val="NPV - Profit-Large"/>
    </sheetNames>
    <sheetDataSet>
      <sheetData sheetId="0"/>
      <sheetData sheetId="1"/>
      <sheetData sheetId="2"/>
      <sheetData sheetId="3"/>
      <sheetData sheetId="4"/>
      <sheetData sheetId="5">
        <row r="156">
          <cell r="C156" t="str">
            <v>Small Square Bale</v>
          </cell>
        </row>
        <row r="157">
          <cell r="C157" t="str">
            <v>4x4x8 Square Bale</v>
          </cell>
        </row>
        <row r="158">
          <cell r="C158" t="str">
            <v>Round Bale</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esse.Russell@colostate.edu"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D7B31"/>
    <pageSetUpPr fitToPage="1"/>
  </sheetPr>
  <dimension ref="B3:M22"/>
  <sheetViews>
    <sheetView showGridLines="0" zoomScale="110" zoomScaleNormal="110" workbookViewId="0">
      <selection activeCell="N12" sqref="N12"/>
    </sheetView>
  </sheetViews>
  <sheetFormatPr defaultColWidth="8.85546875" defaultRowHeight="15.75" x14ac:dyDescent="0.25"/>
  <cols>
    <col min="1" max="1" width="8.85546875" style="84"/>
    <col min="2" max="2" width="3" style="84" customWidth="1"/>
    <col min="3" max="11" width="10.7109375" style="84" customWidth="1"/>
    <col min="12" max="13" width="3" style="84" customWidth="1"/>
    <col min="14" max="16384" width="8.85546875" style="84"/>
  </cols>
  <sheetData>
    <row r="3" spans="2:13" ht="22.5" x14ac:dyDescent="0.3">
      <c r="F3" s="85" t="s">
        <v>49</v>
      </c>
    </row>
    <row r="5" spans="2:13" x14ac:dyDescent="0.25">
      <c r="F5" s="86" t="s">
        <v>44</v>
      </c>
      <c r="H5" s="1"/>
      <c r="I5" s="1"/>
      <c r="J5" s="1"/>
      <c r="K5" s="1"/>
      <c r="L5" s="1"/>
    </row>
    <row r="6" spans="2:13" x14ac:dyDescent="0.25">
      <c r="F6" s="86" t="s">
        <v>45</v>
      </c>
      <c r="H6" s="1"/>
      <c r="I6" s="1"/>
      <c r="J6" s="1"/>
      <c r="K6" s="1"/>
      <c r="L6" s="1"/>
    </row>
    <row r="7" spans="2:13" x14ac:dyDescent="0.25">
      <c r="F7" s="87" t="s">
        <v>46</v>
      </c>
      <c r="H7" s="1"/>
      <c r="I7" s="1"/>
      <c r="J7" s="1"/>
      <c r="K7" s="1"/>
      <c r="L7" s="1"/>
    </row>
    <row r="8" spans="2:13" x14ac:dyDescent="0.25">
      <c r="F8" s="1"/>
      <c r="G8" s="1"/>
      <c r="H8" s="1"/>
      <c r="I8" s="1"/>
      <c r="J8" s="1"/>
      <c r="K8" s="1"/>
      <c r="L8" s="1"/>
    </row>
    <row r="9" spans="2:13" x14ac:dyDescent="0.25">
      <c r="E9" s="88"/>
      <c r="H9" s="88"/>
    </row>
    <row r="10" spans="2:13" x14ac:dyDescent="0.25">
      <c r="B10" s="95"/>
      <c r="C10" s="95"/>
      <c r="D10" s="95"/>
      <c r="E10" s="95"/>
      <c r="F10" s="95"/>
      <c r="G10" s="95"/>
      <c r="H10" s="95"/>
      <c r="I10" s="95"/>
      <c r="J10" s="95"/>
      <c r="K10" s="95"/>
      <c r="L10" s="95"/>
      <c r="M10" s="95"/>
    </row>
    <row r="11" spans="2:13" x14ac:dyDescent="0.25">
      <c r="B11" s="95"/>
      <c r="C11" s="88"/>
      <c r="D11" s="88"/>
      <c r="E11" s="88"/>
      <c r="F11" s="88"/>
      <c r="G11" s="88"/>
      <c r="H11" s="88"/>
      <c r="I11" s="88"/>
      <c r="J11" s="88"/>
      <c r="K11" s="88"/>
      <c r="L11" s="88"/>
      <c r="M11" s="95"/>
    </row>
    <row r="12" spans="2:13" ht="81" customHeight="1" x14ac:dyDescent="0.25">
      <c r="B12" s="95"/>
      <c r="C12" s="178" t="s">
        <v>60</v>
      </c>
      <c r="D12" s="178"/>
      <c r="E12" s="178"/>
      <c r="F12" s="178"/>
      <c r="G12" s="178"/>
      <c r="H12" s="178"/>
      <c r="I12" s="178"/>
      <c r="J12" s="178"/>
      <c r="K12" s="178"/>
      <c r="L12" s="99"/>
      <c r="M12" s="95"/>
    </row>
    <row r="13" spans="2:13" x14ac:dyDescent="0.25">
      <c r="B13" s="95"/>
      <c r="C13" s="89"/>
      <c r="D13" s="89"/>
      <c r="E13" s="89"/>
      <c r="F13" s="89"/>
      <c r="G13" s="89"/>
      <c r="H13" s="89"/>
      <c r="I13" s="89"/>
      <c r="J13" s="89"/>
      <c r="K13" s="89"/>
      <c r="L13" s="89"/>
      <c r="M13" s="95"/>
    </row>
    <row r="14" spans="2:13" ht="15.6" customHeight="1" x14ac:dyDescent="0.25">
      <c r="B14" s="95"/>
      <c r="C14" s="176" t="s">
        <v>47</v>
      </c>
      <c r="D14" s="176"/>
      <c r="E14" s="176"/>
      <c r="F14" s="176"/>
      <c r="G14" s="176"/>
      <c r="H14" s="176"/>
      <c r="I14" s="176"/>
      <c r="J14" s="177"/>
      <c r="K14" s="91" t="s">
        <v>48</v>
      </c>
      <c r="L14" s="92"/>
      <c r="M14" s="95"/>
    </row>
    <row r="15" spans="2:13" x14ac:dyDescent="0.25">
      <c r="B15" s="95"/>
      <c r="C15" s="98"/>
      <c r="D15" s="98"/>
      <c r="E15" s="98"/>
      <c r="F15" s="98"/>
      <c r="G15" s="98"/>
      <c r="H15" s="98"/>
      <c r="I15" s="98"/>
      <c r="J15" s="98"/>
      <c r="M15" s="95"/>
    </row>
    <row r="16" spans="2:13" x14ac:dyDescent="0.25">
      <c r="B16" s="95"/>
      <c r="C16" s="175" t="s">
        <v>59</v>
      </c>
      <c r="D16" s="175"/>
      <c r="E16" s="175"/>
      <c r="F16" s="175"/>
      <c r="G16" s="175"/>
      <c r="H16" s="175"/>
      <c r="I16" s="175"/>
      <c r="J16" s="175"/>
      <c r="K16" s="175"/>
      <c r="L16" s="100"/>
      <c r="M16" s="95"/>
    </row>
    <row r="17" spans="2:13" x14ac:dyDescent="0.25">
      <c r="B17" s="95"/>
      <c r="C17" s="175"/>
      <c r="D17" s="175"/>
      <c r="E17" s="175"/>
      <c r="F17" s="175"/>
      <c r="G17" s="175"/>
      <c r="H17" s="175"/>
      <c r="I17" s="175"/>
      <c r="J17" s="175"/>
      <c r="K17" s="175"/>
      <c r="L17" s="100"/>
      <c r="M17" s="95"/>
    </row>
    <row r="18" spans="2:13" x14ac:dyDescent="0.25">
      <c r="B18" s="95"/>
      <c r="C18" s="93"/>
      <c r="D18" s="90"/>
      <c r="E18" s="90"/>
      <c r="F18" s="90"/>
      <c r="G18" s="90"/>
      <c r="H18" s="90"/>
      <c r="I18" s="90"/>
      <c r="J18" s="90"/>
      <c r="K18" s="90"/>
      <c r="L18" s="90"/>
      <c r="M18" s="95"/>
    </row>
    <row r="19" spans="2:13" x14ac:dyDescent="0.25">
      <c r="B19" s="95"/>
      <c r="C19" s="95"/>
      <c r="D19" s="95"/>
      <c r="E19" s="95"/>
      <c r="F19" s="95"/>
      <c r="G19" s="95"/>
      <c r="H19" s="95"/>
      <c r="I19" s="95"/>
      <c r="J19" s="95"/>
      <c r="K19" s="95"/>
      <c r="L19" s="95"/>
      <c r="M19" s="95"/>
    </row>
    <row r="21" spans="2:13" x14ac:dyDescent="0.25">
      <c r="D21" s="94"/>
      <c r="E21" s="94"/>
      <c r="F21" s="94"/>
      <c r="G21" s="94"/>
      <c r="H21" s="94"/>
    </row>
    <row r="22" spans="2:13" x14ac:dyDescent="0.25">
      <c r="D22" s="94"/>
      <c r="E22" s="94"/>
      <c r="F22" s="94"/>
      <c r="G22" s="94"/>
      <c r="H22" s="94"/>
    </row>
  </sheetData>
  <sheetProtection algorithmName="SHA-512" hashValue="P53YLG0VM14t8BdBEChZFZYh+xQoPmQug1c6Mz7+n/soryCAACc0WZwIMpEM94bdi2aYnT37ogyUqZYAtVuu/w==" saltValue="DNBO4MWgqbJirQVN+f1HVA==" spinCount="100000" sheet="1" objects="1" scenarios="1"/>
  <mergeCells count="3">
    <mergeCell ref="C16:K17"/>
    <mergeCell ref="C14:J14"/>
    <mergeCell ref="C12:K12"/>
  </mergeCells>
  <hyperlinks>
    <hyperlink ref="F7" r:id="rId1"/>
  </hyperlinks>
  <pageMargins left="0.25" right="0.25"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P45"/>
  <sheetViews>
    <sheetView workbookViewId="0">
      <pane ySplit="1" topLeftCell="A2" activePane="bottomLeft" state="frozen"/>
      <selection pane="bottomLeft" activeCell="J11" sqref="J11"/>
    </sheetView>
  </sheetViews>
  <sheetFormatPr defaultColWidth="8.85546875" defaultRowHeight="15" x14ac:dyDescent="0.25"/>
  <cols>
    <col min="1" max="1" width="8.85546875" style="1"/>
    <col min="2" max="3" width="14.7109375" style="1" customWidth="1"/>
    <col min="4" max="4" width="15.42578125" style="1" customWidth="1"/>
    <col min="5" max="5" width="5.42578125" style="1" customWidth="1"/>
    <col min="6" max="6" width="15.42578125" style="1" customWidth="1"/>
    <col min="7" max="7" width="5.42578125" style="1" customWidth="1"/>
    <col min="8" max="15" width="14.7109375" style="1" customWidth="1"/>
    <col min="16" max="16384" width="8.85546875" style="1"/>
  </cols>
  <sheetData>
    <row r="1" spans="2:15" ht="23.25" thickBot="1" x14ac:dyDescent="0.35">
      <c r="B1" s="247" t="s">
        <v>52</v>
      </c>
      <c r="C1" s="248"/>
      <c r="D1" s="248"/>
      <c r="E1" s="248"/>
      <c r="F1" s="248"/>
      <c r="G1" s="249"/>
      <c r="H1" s="249"/>
      <c r="I1" s="249"/>
      <c r="J1" s="249"/>
      <c r="K1" s="249"/>
      <c r="L1" s="249"/>
      <c r="M1" s="249"/>
      <c r="N1" s="249"/>
      <c r="O1" s="250"/>
    </row>
    <row r="2" spans="2:15" ht="15" customHeight="1" x14ac:dyDescent="0.25">
      <c r="B2" s="179" t="s">
        <v>4</v>
      </c>
      <c r="C2" s="180"/>
      <c r="D2" s="127">
        <v>41927</v>
      </c>
      <c r="E2" s="30"/>
      <c r="F2" s="30"/>
      <c r="G2" s="30"/>
      <c r="H2" s="30"/>
      <c r="I2" s="30"/>
      <c r="J2" s="30"/>
      <c r="K2" s="30"/>
      <c r="L2" s="30"/>
      <c r="M2" s="47"/>
      <c r="N2" s="47"/>
      <c r="O2" s="65"/>
    </row>
    <row r="3" spans="2:15" ht="15" customHeight="1" thickBot="1" x14ac:dyDescent="0.3">
      <c r="B3" s="186" t="s">
        <v>5</v>
      </c>
      <c r="C3" s="187"/>
      <c r="D3" s="128">
        <v>42170</v>
      </c>
      <c r="E3" s="30"/>
      <c r="F3" s="30"/>
      <c r="G3" s="30"/>
      <c r="H3" s="30"/>
      <c r="I3" s="30"/>
      <c r="J3" s="30"/>
      <c r="K3" s="30"/>
      <c r="L3" s="30"/>
      <c r="M3" s="47"/>
      <c r="N3" s="47"/>
      <c r="O3" s="65"/>
    </row>
    <row r="4" spans="2:15" ht="15" customHeight="1" thickBot="1" x14ac:dyDescent="0.3">
      <c r="B4" s="258" t="s">
        <v>0</v>
      </c>
      <c r="C4" s="259"/>
      <c r="D4" s="147">
        <v>550</v>
      </c>
      <c r="E4" s="47" t="s">
        <v>1</v>
      </c>
      <c r="F4" s="30"/>
      <c r="G4" s="30"/>
      <c r="H4" s="222" t="s">
        <v>7</v>
      </c>
      <c r="I4" s="223"/>
      <c r="J4" s="105"/>
      <c r="K4" s="30"/>
      <c r="L4" s="229" t="s">
        <v>35</v>
      </c>
      <c r="M4" s="252"/>
      <c r="N4" s="104"/>
      <c r="O4" s="48"/>
    </row>
    <row r="5" spans="2:15" ht="15" customHeight="1" thickBot="1" x14ac:dyDescent="0.3">
      <c r="B5" s="49"/>
      <c r="C5" s="30"/>
      <c r="D5" s="150" t="s">
        <v>66</v>
      </c>
      <c r="E5" s="181" t="s">
        <v>65</v>
      </c>
      <c r="F5" s="151" t="s">
        <v>66</v>
      </c>
      <c r="G5" s="30"/>
      <c r="H5" s="226" t="s">
        <v>32</v>
      </c>
      <c r="I5" s="227"/>
      <c r="J5" s="67" t="str">
        <f>IF(J6+J7=1,"Balanced", IF(J6+J7&lt;1,"under balanced", IF(J7+J6&gt;1,"over balanced")))</f>
        <v>Balanced</v>
      </c>
      <c r="K5" s="96">
        <f>J6+J7</f>
        <v>1</v>
      </c>
      <c r="L5" s="218" t="s">
        <v>33</v>
      </c>
      <c r="M5" s="219"/>
      <c r="N5" s="37">
        <f>L41/H38</f>
        <v>8.9833333333333325</v>
      </c>
      <c r="O5" s="65" t="s">
        <v>1</v>
      </c>
    </row>
    <row r="6" spans="2:15" ht="14.45" customHeight="1" thickBot="1" x14ac:dyDescent="0.3">
      <c r="B6" s="49"/>
      <c r="C6" s="30"/>
      <c r="D6" s="149" t="s">
        <v>67</v>
      </c>
      <c r="E6" s="182"/>
      <c r="F6" s="146" t="s">
        <v>68</v>
      </c>
      <c r="G6" s="47"/>
      <c r="H6" s="224" t="s">
        <v>8</v>
      </c>
      <c r="I6" s="225"/>
      <c r="J6" s="40">
        <v>0.55000000000000004</v>
      </c>
      <c r="K6" s="30"/>
      <c r="L6" s="218" t="s">
        <v>34</v>
      </c>
      <c r="M6" s="219"/>
      <c r="N6" s="37">
        <f>M41/H38</f>
        <v>7.35</v>
      </c>
      <c r="O6" s="65" t="s">
        <v>1</v>
      </c>
    </row>
    <row r="7" spans="2:15" ht="14.45" customHeight="1" thickBot="1" x14ac:dyDescent="0.3">
      <c r="B7" s="256" t="s">
        <v>61</v>
      </c>
      <c r="C7" s="257"/>
      <c r="D7" s="148">
        <v>2.5</v>
      </c>
      <c r="E7" s="110"/>
      <c r="F7" s="120">
        <f>F8/D4</f>
        <v>2.5</v>
      </c>
      <c r="G7" s="77"/>
      <c r="H7" s="264" t="s">
        <v>9</v>
      </c>
      <c r="I7" s="265"/>
      <c r="J7" s="41">
        <v>0.45</v>
      </c>
      <c r="K7" s="30"/>
      <c r="L7" s="237" t="s">
        <v>15</v>
      </c>
      <c r="M7" s="238"/>
      <c r="N7" s="60">
        <f>SUM(N5:N6)</f>
        <v>16.333333333333332</v>
      </c>
      <c r="O7" s="65" t="s">
        <v>1</v>
      </c>
    </row>
    <row r="8" spans="2:15" ht="15" customHeight="1" thickBot="1" x14ac:dyDescent="0.3">
      <c r="B8" s="258" t="s">
        <v>62</v>
      </c>
      <c r="C8" s="259"/>
      <c r="D8" s="45">
        <f>D4*D7</f>
        <v>1375</v>
      </c>
      <c r="E8" s="114"/>
      <c r="F8" s="117">
        <v>1375</v>
      </c>
      <c r="G8" s="113"/>
      <c r="H8" s="231"/>
      <c r="I8" s="231"/>
      <c r="J8" s="30"/>
      <c r="K8" s="30"/>
      <c r="L8" s="251"/>
      <c r="M8" s="251"/>
      <c r="N8" s="59"/>
      <c r="O8" s="48"/>
    </row>
    <row r="9" spans="2:15" ht="15" customHeight="1" thickBot="1" x14ac:dyDescent="0.3">
      <c r="B9" s="260"/>
      <c r="C9" s="261"/>
      <c r="D9" s="121"/>
      <c r="E9" s="109"/>
      <c r="F9" s="125"/>
      <c r="G9" s="47"/>
      <c r="H9" s="222" t="s">
        <v>31</v>
      </c>
      <c r="I9" s="253"/>
      <c r="J9" s="72">
        <v>0.02</v>
      </c>
      <c r="K9" s="30"/>
      <c r="L9" s="229" t="s">
        <v>40</v>
      </c>
      <c r="M9" s="252"/>
      <c r="N9" s="104"/>
      <c r="O9" s="48"/>
    </row>
    <row r="10" spans="2:15" ht="14.45" customHeight="1" thickBot="1" x14ac:dyDescent="0.3">
      <c r="B10" s="262" t="s">
        <v>25</v>
      </c>
      <c r="C10" s="263"/>
      <c r="D10" s="18">
        <f>H38</f>
        <v>243</v>
      </c>
      <c r="E10" s="47" t="s">
        <v>6</v>
      </c>
      <c r="F10" s="115">
        <f>D10</f>
        <v>243</v>
      </c>
      <c r="G10" s="47" t="s">
        <v>6</v>
      </c>
      <c r="H10" s="254" t="s">
        <v>28</v>
      </c>
      <c r="I10" s="255"/>
      <c r="J10" s="68">
        <v>2.5</v>
      </c>
      <c r="K10" s="47" t="s">
        <v>2</v>
      </c>
      <c r="L10" s="218" t="s">
        <v>20</v>
      </c>
      <c r="M10" s="219"/>
      <c r="N10" s="44">
        <f>L41</f>
        <v>2182.9499999999998</v>
      </c>
      <c r="O10" s="65" t="s">
        <v>1</v>
      </c>
    </row>
    <row r="11" spans="2:15" ht="14.45" customHeight="1" thickBot="1" x14ac:dyDescent="0.3">
      <c r="B11" s="211" t="s">
        <v>55</v>
      </c>
      <c r="C11" s="212"/>
      <c r="D11" s="122">
        <f>J10*H38</f>
        <v>607.5</v>
      </c>
      <c r="E11" s="47" t="s">
        <v>1</v>
      </c>
      <c r="F11" s="126">
        <f>D11</f>
        <v>607.5</v>
      </c>
      <c r="G11" s="47" t="s">
        <v>1</v>
      </c>
      <c r="H11" s="228"/>
      <c r="I11" s="228"/>
      <c r="J11" s="30"/>
      <c r="K11" s="30"/>
      <c r="L11" s="218" t="s">
        <v>37</v>
      </c>
      <c r="M11" s="219"/>
      <c r="N11" s="44">
        <f>M41</f>
        <v>1786.05</v>
      </c>
      <c r="O11" s="65" t="s">
        <v>1</v>
      </c>
    </row>
    <row r="12" spans="2:15" ht="15" customHeight="1" x14ac:dyDescent="0.25">
      <c r="B12" s="211" t="s">
        <v>3</v>
      </c>
      <c r="C12" s="212"/>
      <c r="D12" s="6">
        <f>(H38*J10)+D4</f>
        <v>1157.5</v>
      </c>
      <c r="E12" s="47" t="s">
        <v>1</v>
      </c>
      <c r="F12" s="116">
        <f>D12</f>
        <v>1157.5</v>
      </c>
      <c r="G12" s="47" t="s">
        <v>1</v>
      </c>
      <c r="H12" s="229" t="s">
        <v>36</v>
      </c>
      <c r="I12" s="230"/>
      <c r="J12" s="58"/>
      <c r="K12" s="30"/>
      <c r="L12" s="218" t="s">
        <v>41</v>
      </c>
      <c r="M12" s="219"/>
      <c r="N12" s="44">
        <f>K41</f>
        <v>3969</v>
      </c>
      <c r="O12" s="65" t="s">
        <v>1</v>
      </c>
    </row>
    <row r="13" spans="2:15" ht="15" customHeight="1" x14ac:dyDescent="0.25">
      <c r="B13" s="186" t="s">
        <v>56</v>
      </c>
      <c r="C13" s="187"/>
      <c r="D13" s="174">
        <v>2.46</v>
      </c>
      <c r="E13" s="110"/>
      <c r="F13" s="173">
        <f>F14/D12</f>
        <v>2.7182203023758102</v>
      </c>
      <c r="G13" s="76"/>
      <c r="H13" s="224" t="s">
        <v>11</v>
      </c>
      <c r="I13" s="225"/>
      <c r="J13" s="42">
        <v>30</v>
      </c>
      <c r="K13" s="30"/>
      <c r="L13" s="220" t="s">
        <v>39</v>
      </c>
      <c r="M13" s="221"/>
      <c r="N13" s="70"/>
      <c r="O13" s="48"/>
    </row>
    <row r="14" spans="2:15" x14ac:dyDescent="0.25">
      <c r="B14" s="213" t="s">
        <v>63</v>
      </c>
      <c r="C14" s="214"/>
      <c r="D14" s="124">
        <f>D13*D12</f>
        <v>2847.45</v>
      </c>
      <c r="E14" s="111"/>
      <c r="F14" s="118">
        <v>3146.34</v>
      </c>
      <c r="G14" s="113"/>
      <c r="H14" s="224" t="s">
        <v>10</v>
      </c>
      <c r="I14" s="225"/>
      <c r="J14" s="42">
        <v>180</v>
      </c>
      <c r="K14" s="30"/>
      <c r="L14" s="218" t="s">
        <v>13</v>
      </c>
      <c r="M14" s="219"/>
      <c r="N14" s="38">
        <f>J15*L41</f>
        <v>654.88499999999988</v>
      </c>
      <c r="O14" s="48"/>
    </row>
    <row r="15" spans="2:15" ht="14.45" customHeight="1" x14ac:dyDescent="0.25">
      <c r="B15" s="209" t="s">
        <v>43</v>
      </c>
      <c r="C15" s="210"/>
      <c r="D15" s="43">
        <f>D8+N16</f>
        <v>2190.6295</v>
      </c>
      <c r="E15" s="77"/>
      <c r="F15" s="106">
        <f>F8+N16</f>
        <v>2190.6295</v>
      </c>
      <c r="G15" s="77"/>
      <c r="H15" s="218" t="s">
        <v>57</v>
      </c>
      <c r="I15" s="219"/>
      <c r="J15" s="43">
        <f>J13/100</f>
        <v>0.3</v>
      </c>
      <c r="K15" s="30"/>
      <c r="L15" s="218" t="s">
        <v>12</v>
      </c>
      <c r="M15" s="219"/>
      <c r="N15" s="38">
        <f>J16*M41</f>
        <v>160.74449999999999</v>
      </c>
      <c r="O15" s="48"/>
    </row>
    <row r="16" spans="2:15" ht="14.45" customHeight="1" thickBot="1" x14ac:dyDescent="0.3">
      <c r="B16" s="215" t="s">
        <v>29</v>
      </c>
      <c r="C16" s="216"/>
      <c r="D16" s="142">
        <f>D14-D15</f>
        <v>656.82049999999981</v>
      </c>
      <c r="E16" s="154"/>
      <c r="F16" s="143">
        <f>F14-F15</f>
        <v>955.71050000000014</v>
      </c>
      <c r="G16" s="130"/>
      <c r="H16" s="237" t="s">
        <v>58</v>
      </c>
      <c r="I16" s="238"/>
      <c r="J16" s="31">
        <f>J14/2000</f>
        <v>0.09</v>
      </c>
      <c r="K16" s="101"/>
      <c r="L16" s="235" t="s">
        <v>64</v>
      </c>
      <c r="M16" s="236"/>
      <c r="N16" s="73">
        <f>SUM(N14:N15)</f>
        <v>815.62949999999989</v>
      </c>
      <c r="O16" s="131"/>
    </row>
    <row r="17" spans="2:16" ht="15" customHeight="1" thickBot="1" x14ac:dyDescent="0.3">
      <c r="B17" s="49"/>
      <c r="C17" s="30"/>
      <c r="D17" s="30"/>
      <c r="E17" s="30"/>
      <c r="F17" s="30"/>
      <c r="G17" s="30"/>
      <c r="H17" s="30"/>
      <c r="I17" s="30"/>
      <c r="J17" s="30"/>
      <c r="K17" s="30"/>
      <c r="L17" s="30"/>
      <c r="M17" s="30"/>
      <c r="N17" s="30"/>
      <c r="O17" s="48"/>
    </row>
    <row r="18" spans="2:16" ht="15" customHeight="1" thickBot="1" x14ac:dyDescent="0.35">
      <c r="B18" s="49"/>
      <c r="C18" s="30"/>
      <c r="D18" s="242" t="s">
        <v>30</v>
      </c>
      <c r="E18" s="243"/>
      <c r="F18" s="243"/>
      <c r="G18" s="243"/>
      <c r="H18" s="243"/>
      <c r="I18" s="243"/>
      <c r="J18" s="243"/>
      <c r="K18" s="243"/>
      <c r="L18" s="243"/>
      <c r="M18" s="244"/>
      <c r="N18" s="62"/>
      <c r="O18" s="61"/>
      <c r="P18" s="30"/>
    </row>
    <row r="19" spans="2:16" ht="15" customHeight="1" thickBot="1" x14ac:dyDescent="0.3">
      <c r="B19" s="49"/>
      <c r="C19" s="30"/>
      <c r="D19" s="194"/>
      <c r="E19" s="195"/>
      <c r="F19" s="200"/>
      <c r="G19" s="195"/>
      <c r="H19" s="5"/>
      <c r="I19" s="19" t="s">
        <v>51</v>
      </c>
      <c r="J19" s="20" t="s">
        <v>50</v>
      </c>
      <c r="K19" s="239" t="s">
        <v>18</v>
      </c>
      <c r="L19" s="240"/>
      <c r="M19" s="241"/>
      <c r="N19" s="52"/>
      <c r="O19" s="55"/>
      <c r="P19" s="30"/>
    </row>
    <row r="20" spans="2:16" x14ac:dyDescent="0.25">
      <c r="B20" s="49"/>
      <c r="C20" s="30"/>
      <c r="D20" s="196"/>
      <c r="E20" s="197"/>
      <c r="F20" s="201"/>
      <c r="G20" s="197"/>
      <c r="H20" s="3"/>
      <c r="I20" s="3" t="s">
        <v>26</v>
      </c>
      <c r="J20" s="166" t="s">
        <v>14</v>
      </c>
      <c r="K20" s="168" t="s">
        <v>15</v>
      </c>
      <c r="L20" s="19" t="s">
        <v>20</v>
      </c>
      <c r="M20" s="20" t="s">
        <v>19</v>
      </c>
      <c r="N20" s="52"/>
      <c r="O20" s="55"/>
      <c r="P20" s="30"/>
    </row>
    <row r="21" spans="2:16" x14ac:dyDescent="0.25">
      <c r="B21" s="49"/>
      <c r="C21" s="30"/>
      <c r="D21" s="198"/>
      <c r="E21" s="199"/>
      <c r="F21" s="202"/>
      <c r="G21" s="199"/>
      <c r="H21" s="102"/>
      <c r="I21" s="3" t="s">
        <v>17</v>
      </c>
      <c r="J21" s="166" t="s">
        <v>16</v>
      </c>
      <c r="K21" s="32" t="s">
        <v>16</v>
      </c>
      <c r="L21" s="33" t="s">
        <v>16</v>
      </c>
      <c r="M21" s="34" t="s">
        <v>16</v>
      </c>
      <c r="N21" s="52"/>
      <c r="O21" s="55"/>
      <c r="P21" s="30"/>
    </row>
    <row r="22" spans="2:16" ht="15" customHeight="1" thickBot="1" x14ac:dyDescent="0.3">
      <c r="B22" s="49"/>
      <c r="C22" s="30"/>
      <c r="D22" s="217" t="s">
        <v>21</v>
      </c>
      <c r="E22" s="206"/>
      <c r="F22" s="205" t="s">
        <v>22</v>
      </c>
      <c r="G22" s="206"/>
      <c r="H22" s="16" t="s">
        <v>24</v>
      </c>
      <c r="I22" s="16" t="s">
        <v>1</v>
      </c>
      <c r="J22" s="167" t="s">
        <v>1</v>
      </c>
      <c r="K22" s="15" t="s">
        <v>1</v>
      </c>
      <c r="L22" s="16" t="s">
        <v>1</v>
      </c>
      <c r="M22" s="17" t="s">
        <v>1</v>
      </c>
      <c r="N22" s="52"/>
      <c r="O22" s="55"/>
      <c r="P22" s="30"/>
    </row>
    <row r="23" spans="2:16" ht="15" customHeight="1" x14ac:dyDescent="0.25">
      <c r="B23" s="49"/>
      <c r="C23" s="30"/>
      <c r="D23" s="190" t="s">
        <v>23</v>
      </c>
      <c r="E23" s="191"/>
      <c r="F23" s="207">
        <f>D2</f>
        <v>41927</v>
      </c>
      <c r="G23" s="208"/>
      <c r="H23" s="19">
        <v>0</v>
      </c>
      <c r="I23" s="172">
        <f>D4</f>
        <v>550</v>
      </c>
      <c r="J23" s="20">
        <v>0</v>
      </c>
      <c r="K23" s="14">
        <v>0</v>
      </c>
      <c r="L23" s="12">
        <v>0</v>
      </c>
      <c r="M23" s="13">
        <v>0</v>
      </c>
      <c r="N23" s="52"/>
      <c r="O23" s="55"/>
      <c r="P23" s="30"/>
    </row>
    <row r="24" spans="2:16" x14ac:dyDescent="0.25">
      <c r="B24" s="49"/>
      <c r="C24" s="30"/>
      <c r="D24" s="245">
        <f>D2</f>
        <v>41927</v>
      </c>
      <c r="E24" s="246"/>
      <c r="F24" s="188">
        <f>IF(D24+30&gt;$D$3,$D$3,(D24+30))</f>
        <v>41957</v>
      </c>
      <c r="G24" s="189"/>
      <c r="H24" s="12">
        <f>F24-D24</f>
        <v>30</v>
      </c>
      <c r="I24" s="4">
        <f>($J$10*H24)+I23</f>
        <v>625</v>
      </c>
      <c r="J24" s="28">
        <f>I23*$J$9</f>
        <v>11</v>
      </c>
      <c r="K24" s="10">
        <f>J24*H24</f>
        <v>330</v>
      </c>
      <c r="L24" s="4">
        <f t="shared" ref="L24:L37" si="0">K24*$J$6</f>
        <v>181.50000000000003</v>
      </c>
      <c r="M24" s="7">
        <f t="shared" ref="M24:M37" si="1">K24*$J$7</f>
        <v>148.5</v>
      </c>
      <c r="N24" s="51"/>
      <c r="O24" s="50"/>
      <c r="P24" s="30"/>
    </row>
    <row r="25" spans="2:16" x14ac:dyDescent="0.25">
      <c r="B25" s="49"/>
      <c r="C25" s="30"/>
      <c r="D25" s="203">
        <f>IF(F24&gt;$D$3,$D$3,(F24))</f>
        <v>41957</v>
      </c>
      <c r="E25" s="189"/>
      <c r="F25" s="188">
        <f t="shared" ref="F25:F37" si="2">IF(D25+30&gt;$D$3,$D$3,(D25+30))</f>
        <v>41987</v>
      </c>
      <c r="G25" s="189"/>
      <c r="H25" s="12">
        <f t="shared" ref="H25:H37" si="3">F25-D25</f>
        <v>30</v>
      </c>
      <c r="I25" s="4">
        <f t="shared" ref="I25:I37" si="4">($J$10*H25)+I24</f>
        <v>700</v>
      </c>
      <c r="J25" s="170">
        <f t="shared" ref="J25:J37" si="5">I24*$J$9</f>
        <v>12.5</v>
      </c>
      <c r="K25" s="21">
        <f t="shared" ref="K25:K37" si="6">J25*H25</f>
        <v>375</v>
      </c>
      <c r="L25" s="4">
        <f t="shared" si="0"/>
        <v>206.25000000000003</v>
      </c>
      <c r="M25" s="7">
        <f t="shared" si="1"/>
        <v>168.75</v>
      </c>
      <c r="N25" s="51"/>
      <c r="O25" s="50"/>
      <c r="P25" s="30"/>
    </row>
    <row r="26" spans="2:16" x14ac:dyDescent="0.25">
      <c r="B26" s="49"/>
      <c r="C26" s="30"/>
      <c r="D26" s="203">
        <f t="shared" ref="D26:D37" si="7">IF(F25&gt;$D$3,$D$3,(F25))</f>
        <v>41987</v>
      </c>
      <c r="E26" s="189"/>
      <c r="F26" s="188">
        <f t="shared" si="2"/>
        <v>42017</v>
      </c>
      <c r="G26" s="189"/>
      <c r="H26" s="12">
        <f t="shared" si="3"/>
        <v>30</v>
      </c>
      <c r="I26" s="4">
        <f t="shared" si="4"/>
        <v>775</v>
      </c>
      <c r="J26" s="170">
        <f t="shared" si="5"/>
        <v>14</v>
      </c>
      <c r="K26" s="21">
        <f t="shared" si="6"/>
        <v>420</v>
      </c>
      <c r="L26" s="4">
        <f t="shared" si="0"/>
        <v>231.00000000000003</v>
      </c>
      <c r="M26" s="7">
        <f t="shared" si="1"/>
        <v>189</v>
      </c>
      <c r="N26" s="51"/>
      <c r="O26" s="50"/>
      <c r="P26" s="30"/>
    </row>
    <row r="27" spans="2:16" x14ac:dyDescent="0.25">
      <c r="B27" s="49"/>
      <c r="C27" s="30"/>
      <c r="D27" s="203">
        <f t="shared" si="7"/>
        <v>42017</v>
      </c>
      <c r="E27" s="189"/>
      <c r="F27" s="188">
        <f t="shared" si="2"/>
        <v>42047</v>
      </c>
      <c r="G27" s="189"/>
      <c r="H27" s="12">
        <f t="shared" si="3"/>
        <v>30</v>
      </c>
      <c r="I27" s="4">
        <f t="shared" si="4"/>
        <v>850</v>
      </c>
      <c r="J27" s="170">
        <f t="shared" si="5"/>
        <v>15.5</v>
      </c>
      <c r="K27" s="21">
        <f t="shared" si="6"/>
        <v>465</v>
      </c>
      <c r="L27" s="4">
        <f t="shared" si="0"/>
        <v>255.75000000000003</v>
      </c>
      <c r="M27" s="7">
        <f t="shared" si="1"/>
        <v>209.25</v>
      </c>
      <c r="N27" s="51"/>
      <c r="O27" s="50"/>
      <c r="P27" s="30"/>
    </row>
    <row r="28" spans="2:16" x14ac:dyDescent="0.25">
      <c r="B28" s="49"/>
      <c r="C28" s="30"/>
      <c r="D28" s="203">
        <f t="shared" si="7"/>
        <v>42047</v>
      </c>
      <c r="E28" s="189"/>
      <c r="F28" s="188">
        <f t="shared" si="2"/>
        <v>42077</v>
      </c>
      <c r="G28" s="189"/>
      <c r="H28" s="12">
        <f t="shared" si="3"/>
        <v>30</v>
      </c>
      <c r="I28" s="4">
        <f t="shared" si="4"/>
        <v>925</v>
      </c>
      <c r="J28" s="170">
        <f t="shared" si="5"/>
        <v>17</v>
      </c>
      <c r="K28" s="21">
        <f t="shared" si="6"/>
        <v>510</v>
      </c>
      <c r="L28" s="4">
        <f t="shared" si="0"/>
        <v>280.5</v>
      </c>
      <c r="M28" s="7">
        <f t="shared" si="1"/>
        <v>229.5</v>
      </c>
      <c r="N28" s="51"/>
      <c r="O28" s="50"/>
      <c r="P28" s="30"/>
    </row>
    <row r="29" spans="2:16" x14ac:dyDescent="0.25">
      <c r="B29" s="49"/>
      <c r="C29" s="30"/>
      <c r="D29" s="203">
        <f t="shared" si="7"/>
        <v>42077</v>
      </c>
      <c r="E29" s="189"/>
      <c r="F29" s="188">
        <f t="shared" si="2"/>
        <v>42107</v>
      </c>
      <c r="G29" s="189"/>
      <c r="H29" s="12">
        <f t="shared" si="3"/>
        <v>30</v>
      </c>
      <c r="I29" s="4">
        <f t="shared" si="4"/>
        <v>1000</v>
      </c>
      <c r="J29" s="170">
        <f t="shared" si="5"/>
        <v>18.5</v>
      </c>
      <c r="K29" s="21">
        <f t="shared" si="6"/>
        <v>555</v>
      </c>
      <c r="L29" s="4">
        <f t="shared" si="0"/>
        <v>305.25</v>
      </c>
      <c r="M29" s="7">
        <f t="shared" si="1"/>
        <v>249.75</v>
      </c>
      <c r="N29" s="51"/>
      <c r="O29" s="50"/>
      <c r="P29" s="30"/>
    </row>
    <row r="30" spans="2:16" x14ac:dyDescent="0.25">
      <c r="B30" s="49"/>
      <c r="C30" s="30"/>
      <c r="D30" s="203">
        <f t="shared" si="7"/>
        <v>42107</v>
      </c>
      <c r="E30" s="189"/>
      <c r="F30" s="188">
        <f t="shared" si="2"/>
        <v>42137</v>
      </c>
      <c r="G30" s="189"/>
      <c r="H30" s="12">
        <f t="shared" si="3"/>
        <v>30</v>
      </c>
      <c r="I30" s="4">
        <f t="shared" si="4"/>
        <v>1075</v>
      </c>
      <c r="J30" s="170">
        <f t="shared" si="5"/>
        <v>20</v>
      </c>
      <c r="K30" s="21">
        <f t="shared" si="6"/>
        <v>600</v>
      </c>
      <c r="L30" s="4">
        <f t="shared" si="0"/>
        <v>330</v>
      </c>
      <c r="M30" s="7">
        <f t="shared" si="1"/>
        <v>270</v>
      </c>
      <c r="N30" s="51"/>
      <c r="O30" s="50"/>
      <c r="P30" s="30"/>
    </row>
    <row r="31" spans="2:16" x14ac:dyDescent="0.25">
      <c r="B31" s="49"/>
      <c r="C31" s="30"/>
      <c r="D31" s="203">
        <f t="shared" si="7"/>
        <v>42137</v>
      </c>
      <c r="E31" s="189"/>
      <c r="F31" s="188">
        <f t="shared" si="2"/>
        <v>42167</v>
      </c>
      <c r="G31" s="189"/>
      <c r="H31" s="12">
        <f t="shared" si="3"/>
        <v>30</v>
      </c>
      <c r="I31" s="4">
        <f t="shared" si="4"/>
        <v>1150</v>
      </c>
      <c r="J31" s="170">
        <f t="shared" si="5"/>
        <v>21.5</v>
      </c>
      <c r="K31" s="21">
        <f t="shared" si="6"/>
        <v>645</v>
      </c>
      <c r="L31" s="4">
        <f t="shared" si="0"/>
        <v>354.75000000000006</v>
      </c>
      <c r="M31" s="7">
        <f t="shared" si="1"/>
        <v>290.25</v>
      </c>
      <c r="N31" s="51"/>
      <c r="O31" s="50"/>
      <c r="P31" s="30"/>
    </row>
    <row r="32" spans="2:16" x14ac:dyDescent="0.25">
      <c r="B32" s="49"/>
      <c r="C32" s="30"/>
      <c r="D32" s="203">
        <f t="shared" si="7"/>
        <v>42167</v>
      </c>
      <c r="E32" s="189"/>
      <c r="F32" s="188">
        <f t="shared" si="2"/>
        <v>42170</v>
      </c>
      <c r="G32" s="189"/>
      <c r="H32" s="12">
        <f t="shared" si="3"/>
        <v>3</v>
      </c>
      <c r="I32" s="4">
        <f t="shared" si="4"/>
        <v>1157.5</v>
      </c>
      <c r="J32" s="170">
        <f t="shared" si="5"/>
        <v>23</v>
      </c>
      <c r="K32" s="21">
        <f t="shared" si="6"/>
        <v>69</v>
      </c>
      <c r="L32" s="4">
        <f t="shared" si="0"/>
        <v>37.950000000000003</v>
      </c>
      <c r="M32" s="7">
        <f t="shared" si="1"/>
        <v>31.05</v>
      </c>
      <c r="N32" s="51"/>
      <c r="O32" s="50"/>
      <c r="P32" s="30"/>
    </row>
    <row r="33" spans="2:16" x14ac:dyDescent="0.25">
      <c r="B33" s="49"/>
      <c r="C33" s="30"/>
      <c r="D33" s="203">
        <f t="shared" si="7"/>
        <v>42170</v>
      </c>
      <c r="E33" s="189"/>
      <c r="F33" s="188">
        <f t="shared" si="2"/>
        <v>42170</v>
      </c>
      <c r="G33" s="189"/>
      <c r="H33" s="12">
        <f t="shared" si="3"/>
        <v>0</v>
      </c>
      <c r="I33" s="4">
        <f t="shared" si="4"/>
        <v>1157.5</v>
      </c>
      <c r="J33" s="170">
        <f t="shared" si="5"/>
        <v>23.150000000000002</v>
      </c>
      <c r="K33" s="21">
        <f t="shared" si="6"/>
        <v>0</v>
      </c>
      <c r="L33" s="4">
        <f t="shared" si="0"/>
        <v>0</v>
      </c>
      <c r="M33" s="7">
        <f t="shared" si="1"/>
        <v>0</v>
      </c>
      <c r="N33" s="51"/>
      <c r="O33" s="50"/>
      <c r="P33" s="30"/>
    </row>
    <row r="34" spans="2:16" x14ac:dyDescent="0.25">
      <c r="B34" s="49"/>
      <c r="C34" s="30"/>
      <c r="D34" s="203">
        <f t="shared" si="7"/>
        <v>42170</v>
      </c>
      <c r="E34" s="189"/>
      <c r="F34" s="188">
        <f t="shared" si="2"/>
        <v>42170</v>
      </c>
      <c r="G34" s="189"/>
      <c r="H34" s="12">
        <f t="shared" si="3"/>
        <v>0</v>
      </c>
      <c r="I34" s="4">
        <f t="shared" si="4"/>
        <v>1157.5</v>
      </c>
      <c r="J34" s="170">
        <f t="shared" si="5"/>
        <v>23.150000000000002</v>
      </c>
      <c r="K34" s="21">
        <f t="shared" si="6"/>
        <v>0</v>
      </c>
      <c r="L34" s="4">
        <f t="shared" si="0"/>
        <v>0</v>
      </c>
      <c r="M34" s="7">
        <f t="shared" si="1"/>
        <v>0</v>
      </c>
      <c r="N34" s="51"/>
      <c r="O34" s="50"/>
      <c r="P34" s="30"/>
    </row>
    <row r="35" spans="2:16" x14ac:dyDescent="0.25">
      <c r="B35" s="49"/>
      <c r="C35" s="30"/>
      <c r="D35" s="203">
        <f t="shared" si="7"/>
        <v>42170</v>
      </c>
      <c r="E35" s="189"/>
      <c r="F35" s="188">
        <f t="shared" si="2"/>
        <v>42170</v>
      </c>
      <c r="G35" s="189"/>
      <c r="H35" s="12">
        <f t="shared" si="3"/>
        <v>0</v>
      </c>
      <c r="I35" s="4">
        <f t="shared" si="4"/>
        <v>1157.5</v>
      </c>
      <c r="J35" s="170">
        <f t="shared" si="5"/>
        <v>23.150000000000002</v>
      </c>
      <c r="K35" s="21">
        <f t="shared" si="6"/>
        <v>0</v>
      </c>
      <c r="L35" s="4">
        <f t="shared" si="0"/>
        <v>0</v>
      </c>
      <c r="M35" s="7">
        <f t="shared" si="1"/>
        <v>0</v>
      </c>
      <c r="N35" s="51"/>
      <c r="O35" s="50"/>
      <c r="P35" s="30"/>
    </row>
    <row r="36" spans="2:16" x14ac:dyDescent="0.25">
      <c r="B36" s="49"/>
      <c r="C36" s="30"/>
      <c r="D36" s="203">
        <f t="shared" si="7"/>
        <v>42170</v>
      </c>
      <c r="E36" s="189"/>
      <c r="F36" s="188">
        <f t="shared" si="2"/>
        <v>42170</v>
      </c>
      <c r="G36" s="189"/>
      <c r="H36" s="12">
        <f t="shared" si="3"/>
        <v>0</v>
      </c>
      <c r="I36" s="4">
        <f t="shared" si="4"/>
        <v>1157.5</v>
      </c>
      <c r="J36" s="170">
        <f t="shared" si="5"/>
        <v>23.150000000000002</v>
      </c>
      <c r="K36" s="21">
        <f t="shared" si="6"/>
        <v>0</v>
      </c>
      <c r="L36" s="4">
        <f t="shared" si="0"/>
        <v>0</v>
      </c>
      <c r="M36" s="7">
        <f t="shared" si="1"/>
        <v>0</v>
      </c>
      <c r="N36" s="51"/>
      <c r="O36" s="50"/>
      <c r="P36" s="30"/>
    </row>
    <row r="37" spans="2:16" ht="15" customHeight="1" thickBot="1" x14ac:dyDescent="0.3">
      <c r="B37" s="49"/>
      <c r="C37" s="30"/>
      <c r="D37" s="204">
        <f t="shared" si="7"/>
        <v>42170</v>
      </c>
      <c r="E37" s="193"/>
      <c r="F37" s="192">
        <f t="shared" si="2"/>
        <v>42170</v>
      </c>
      <c r="G37" s="193"/>
      <c r="H37" s="165">
        <f t="shared" si="3"/>
        <v>0</v>
      </c>
      <c r="I37" s="8">
        <f t="shared" si="4"/>
        <v>1157.5</v>
      </c>
      <c r="J37" s="171">
        <f t="shared" si="5"/>
        <v>23.150000000000002</v>
      </c>
      <c r="K37" s="169">
        <f t="shared" si="6"/>
        <v>0</v>
      </c>
      <c r="L37" s="8">
        <f t="shared" si="0"/>
        <v>0</v>
      </c>
      <c r="M37" s="9">
        <f t="shared" si="1"/>
        <v>0</v>
      </c>
      <c r="N37" s="51"/>
      <c r="O37" s="50"/>
      <c r="P37" s="30"/>
    </row>
    <row r="38" spans="2:16" ht="15" customHeight="1" thickBot="1" x14ac:dyDescent="0.3">
      <c r="B38" s="49"/>
      <c r="C38" s="30"/>
      <c r="D38" s="183" t="s">
        <v>25</v>
      </c>
      <c r="E38" s="184"/>
      <c r="F38" s="184"/>
      <c r="G38" s="185"/>
      <c r="H38" s="54">
        <f>SUM(H24:H37)</f>
        <v>243</v>
      </c>
      <c r="I38" s="19"/>
      <c r="J38" s="24"/>
      <c r="K38" s="232" t="s">
        <v>38</v>
      </c>
      <c r="L38" s="233"/>
      <c r="M38" s="234"/>
      <c r="N38" s="63"/>
      <c r="O38" s="56"/>
      <c r="P38" s="30"/>
    </row>
    <row r="39" spans="2:16" x14ac:dyDescent="0.25">
      <c r="B39" s="49"/>
      <c r="C39" s="30"/>
      <c r="D39" s="203"/>
      <c r="E39" s="189"/>
      <c r="F39" s="188"/>
      <c r="G39" s="189"/>
      <c r="H39" s="25"/>
      <c r="I39" s="3"/>
      <c r="J39" s="28"/>
      <c r="K39" s="21" t="s">
        <v>15</v>
      </c>
      <c r="L39" s="22" t="s">
        <v>20</v>
      </c>
      <c r="M39" s="23" t="s">
        <v>19</v>
      </c>
      <c r="N39" s="51"/>
      <c r="O39" s="50"/>
      <c r="P39" s="30"/>
    </row>
    <row r="40" spans="2:16" x14ac:dyDescent="0.25">
      <c r="B40" s="49"/>
      <c r="C40" s="30"/>
      <c r="D40" s="203"/>
      <c r="E40" s="189"/>
      <c r="F40" s="188"/>
      <c r="G40" s="189"/>
      <c r="H40" s="27"/>
      <c r="I40" s="33"/>
      <c r="J40" s="35"/>
      <c r="K40" s="36" t="s">
        <v>1</v>
      </c>
      <c r="L40" s="4" t="s">
        <v>1</v>
      </c>
      <c r="M40" s="50" t="s">
        <v>1</v>
      </c>
      <c r="N40" s="51"/>
      <c r="O40" s="50"/>
      <c r="P40" s="30"/>
    </row>
    <row r="41" spans="2:16" ht="15" customHeight="1" thickBot="1" x14ac:dyDescent="0.3">
      <c r="B41" s="53"/>
      <c r="C41" s="66"/>
      <c r="D41" s="204"/>
      <c r="E41" s="193"/>
      <c r="F41" s="192"/>
      <c r="G41" s="193"/>
      <c r="H41" s="26"/>
      <c r="I41" s="16"/>
      <c r="J41" s="29"/>
      <c r="K41" s="11">
        <f>SUM(K24:K36)</f>
        <v>3969</v>
      </c>
      <c r="L41" s="8">
        <f>SUM(L24:L36)</f>
        <v>2182.9499999999998</v>
      </c>
      <c r="M41" s="9">
        <f>SUM(M24:M36)</f>
        <v>1786.05</v>
      </c>
      <c r="N41" s="64"/>
      <c r="O41" s="57"/>
      <c r="P41" s="30"/>
    </row>
    <row r="42" spans="2:16" x14ac:dyDescent="0.25">
      <c r="F42" s="2"/>
      <c r="G42" s="2"/>
      <c r="H42" s="2"/>
      <c r="I42" s="2"/>
      <c r="N42" s="30"/>
      <c r="O42" s="30"/>
      <c r="P42" s="30"/>
    </row>
    <row r="43" spans="2:16" x14ac:dyDescent="0.25">
      <c r="H43" s="2"/>
      <c r="I43" s="2"/>
    </row>
    <row r="44" spans="2:16" x14ac:dyDescent="0.25">
      <c r="H44" s="2"/>
      <c r="I44" s="2"/>
    </row>
    <row r="45" spans="2:16" x14ac:dyDescent="0.25">
      <c r="H45" s="2"/>
      <c r="I45" s="2"/>
    </row>
  </sheetData>
  <sheetProtection algorithmName="SHA-512" hashValue="uWcJPLXb3hf94shqgb0cTRirZwxvBnMi/ko1bEeD+BPkW2ocK/eXrLpM86CRYhIbsRiJwQXOnCs9EKb6C/4dmA==" saltValue="WEaZgxDTWgj3B0wUrLfu2g==" spinCount="100000" sheet="1" objects="1" scenarios="1"/>
  <mergeCells count="89">
    <mergeCell ref="B1:O1"/>
    <mergeCell ref="L7:M7"/>
    <mergeCell ref="L8:M8"/>
    <mergeCell ref="L9:M9"/>
    <mergeCell ref="B12:C12"/>
    <mergeCell ref="H9:I9"/>
    <mergeCell ref="H10:I10"/>
    <mergeCell ref="B7:C7"/>
    <mergeCell ref="B4:C4"/>
    <mergeCell ref="B8:C8"/>
    <mergeCell ref="B9:C9"/>
    <mergeCell ref="B10:C10"/>
    <mergeCell ref="H7:I7"/>
    <mergeCell ref="L4:M4"/>
    <mergeCell ref="L5:M5"/>
    <mergeCell ref="L6:M6"/>
    <mergeCell ref="K38:M38"/>
    <mergeCell ref="L14:M14"/>
    <mergeCell ref="L15:M15"/>
    <mergeCell ref="L16:M16"/>
    <mergeCell ref="H14:I14"/>
    <mergeCell ref="H15:I15"/>
    <mergeCell ref="H16:I16"/>
    <mergeCell ref="K19:M19"/>
    <mergeCell ref="D18:M18"/>
    <mergeCell ref="D30:E30"/>
    <mergeCell ref="D31:E31"/>
    <mergeCell ref="D32:E32"/>
    <mergeCell ref="D33:E33"/>
    <mergeCell ref="D24:E24"/>
    <mergeCell ref="D25:E25"/>
    <mergeCell ref="D26:E26"/>
    <mergeCell ref="L10:M10"/>
    <mergeCell ref="L11:M11"/>
    <mergeCell ref="L12:M12"/>
    <mergeCell ref="L13:M13"/>
    <mergeCell ref="H4:I4"/>
    <mergeCell ref="H13:I13"/>
    <mergeCell ref="H5:I5"/>
    <mergeCell ref="H11:I11"/>
    <mergeCell ref="H12:I12"/>
    <mergeCell ref="H6:I6"/>
    <mergeCell ref="H8:I8"/>
    <mergeCell ref="B15:C15"/>
    <mergeCell ref="D35:E35"/>
    <mergeCell ref="D36:E36"/>
    <mergeCell ref="B11:C11"/>
    <mergeCell ref="B13:C13"/>
    <mergeCell ref="B14:C14"/>
    <mergeCell ref="B16:C16"/>
    <mergeCell ref="D22:E22"/>
    <mergeCell ref="D37:E37"/>
    <mergeCell ref="F22:G22"/>
    <mergeCell ref="F23:G23"/>
    <mergeCell ref="F25:G25"/>
    <mergeCell ref="F26:G26"/>
    <mergeCell ref="F27:G27"/>
    <mergeCell ref="F28:G28"/>
    <mergeCell ref="F29:G29"/>
    <mergeCell ref="F30:G30"/>
    <mergeCell ref="F31:G31"/>
    <mergeCell ref="F32:G32"/>
    <mergeCell ref="F33:G33"/>
    <mergeCell ref="F34:G34"/>
    <mergeCell ref="D29:E29"/>
    <mergeCell ref="D27:E27"/>
    <mergeCell ref="D28:E28"/>
    <mergeCell ref="D39:E39"/>
    <mergeCell ref="D40:E40"/>
    <mergeCell ref="D41:E41"/>
    <mergeCell ref="F39:G39"/>
    <mergeCell ref="F40:G40"/>
    <mergeCell ref="F41:G41"/>
    <mergeCell ref="B2:C2"/>
    <mergeCell ref="E5:E6"/>
    <mergeCell ref="D38:G38"/>
    <mergeCell ref="B3:C3"/>
    <mergeCell ref="F24:G24"/>
    <mergeCell ref="D23:E23"/>
    <mergeCell ref="F35:G35"/>
    <mergeCell ref="F36:G36"/>
    <mergeCell ref="F37:G37"/>
    <mergeCell ref="D19:E19"/>
    <mergeCell ref="D20:E20"/>
    <mergeCell ref="D21:E21"/>
    <mergeCell ref="F19:G19"/>
    <mergeCell ref="F20:G20"/>
    <mergeCell ref="F21:G21"/>
    <mergeCell ref="D34:E3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B1:P45"/>
  <sheetViews>
    <sheetView workbookViewId="0">
      <pane ySplit="1" topLeftCell="A2" activePane="bottomLeft" state="frozen"/>
      <selection pane="bottomLeft" activeCell="F9" sqref="F9"/>
    </sheetView>
  </sheetViews>
  <sheetFormatPr defaultColWidth="8.85546875" defaultRowHeight="15" x14ac:dyDescent="0.25"/>
  <cols>
    <col min="1" max="1" width="8.85546875" style="1"/>
    <col min="2" max="3" width="14.7109375" style="1" customWidth="1"/>
    <col min="4" max="4" width="15.42578125" style="1" customWidth="1"/>
    <col min="5" max="5" width="5.42578125" style="1" customWidth="1"/>
    <col min="6" max="6" width="15.42578125" style="1" customWidth="1"/>
    <col min="7" max="7" width="5.42578125" style="1" customWidth="1"/>
    <col min="8" max="15" width="14.7109375" style="1" customWidth="1"/>
    <col min="16" max="16384" width="8.85546875" style="1"/>
  </cols>
  <sheetData>
    <row r="1" spans="2:15" ht="23.25" thickBot="1" x14ac:dyDescent="0.35">
      <c r="B1" s="275" t="s">
        <v>53</v>
      </c>
      <c r="C1" s="276"/>
      <c r="D1" s="276"/>
      <c r="E1" s="277"/>
      <c r="F1" s="277"/>
      <c r="G1" s="277"/>
      <c r="H1" s="277"/>
      <c r="I1" s="277"/>
      <c r="J1" s="277"/>
      <c r="K1" s="277"/>
      <c r="L1" s="277"/>
      <c r="M1" s="277"/>
      <c r="N1" s="277"/>
      <c r="O1" s="278"/>
    </row>
    <row r="2" spans="2:15" ht="15" customHeight="1" x14ac:dyDescent="0.3">
      <c r="B2" s="179" t="s">
        <v>4</v>
      </c>
      <c r="C2" s="180"/>
      <c r="D2" s="127">
        <v>41944</v>
      </c>
      <c r="E2" s="133"/>
      <c r="F2" s="133"/>
      <c r="G2" s="133"/>
      <c r="H2" s="133"/>
      <c r="I2" s="133"/>
      <c r="J2" s="133"/>
      <c r="K2" s="133"/>
      <c r="L2" s="133"/>
      <c r="M2" s="133"/>
      <c r="N2" s="133"/>
      <c r="O2" s="134"/>
    </row>
    <row r="3" spans="2:15" ht="15" customHeight="1" thickBot="1" x14ac:dyDescent="0.3">
      <c r="B3" s="186" t="s">
        <v>5</v>
      </c>
      <c r="C3" s="187"/>
      <c r="D3" s="128">
        <v>42170</v>
      </c>
      <c r="E3" s="30"/>
      <c r="F3" s="30"/>
      <c r="G3" s="30"/>
      <c r="H3" s="30"/>
      <c r="I3" s="30"/>
      <c r="J3" s="30"/>
      <c r="K3" s="30"/>
      <c r="L3" s="30"/>
      <c r="M3" s="47"/>
      <c r="N3" s="47"/>
      <c r="O3" s="65"/>
    </row>
    <row r="4" spans="2:15" ht="15" customHeight="1" thickBot="1" x14ac:dyDescent="0.3">
      <c r="B4" s="258" t="s">
        <v>0</v>
      </c>
      <c r="C4" s="259"/>
      <c r="D4" s="129">
        <v>35</v>
      </c>
      <c r="E4" s="47" t="s">
        <v>1</v>
      </c>
      <c r="F4" s="30"/>
      <c r="G4" s="30"/>
      <c r="H4" s="222" t="s">
        <v>7</v>
      </c>
      <c r="I4" s="223"/>
      <c r="J4" s="105"/>
      <c r="K4" s="30"/>
      <c r="L4" s="229" t="s">
        <v>35</v>
      </c>
      <c r="M4" s="252"/>
      <c r="N4" s="104"/>
      <c r="O4" s="48"/>
    </row>
    <row r="5" spans="2:15" ht="13.9" customHeight="1" x14ac:dyDescent="0.25">
      <c r="B5" s="266"/>
      <c r="C5" s="267"/>
      <c r="D5" s="150" t="s">
        <v>66</v>
      </c>
      <c r="E5" s="268" t="s">
        <v>65</v>
      </c>
      <c r="F5" s="150" t="s">
        <v>66</v>
      </c>
      <c r="G5" s="30"/>
      <c r="H5" s="226" t="s">
        <v>32</v>
      </c>
      <c r="I5" s="227"/>
      <c r="J5" s="67" t="str">
        <f>IF(J6+J7=1,"Balanced", IF(J6+J7&lt;1,"under balanced", IF(J7+J6&gt;1,"over balanced")))</f>
        <v>Balanced</v>
      </c>
      <c r="K5" s="96">
        <f>J6+J7</f>
        <v>1</v>
      </c>
      <c r="L5" s="218" t="s">
        <v>33</v>
      </c>
      <c r="M5" s="219"/>
      <c r="N5" s="37">
        <f>L41/H38</f>
        <v>1.137345132743363</v>
      </c>
      <c r="O5" s="65" t="s">
        <v>1</v>
      </c>
    </row>
    <row r="6" spans="2:15" ht="14.45" customHeight="1" thickBot="1" x14ac:dyDescent="0.3">
      <c r="B6" s="266"/>
      <c r="C6" s="267"/>
      <c r="D6" s="149" t="s">
        <v>67</v>
      </c>
      <c r="E6" s="269"/>
      <c r="F6" s="153" t="s">
        <v>68</v>
      </c>
      <c r="G6" s="30"/>
      <c r="H6" s="224" t="s">
        <v>8</v>
      </c>
      <c r="I6" s="225"/>
      <c r="J6" s="139">
        <v>0.75</v>
      </c>
      <c r="K6" s="97"/>
      <c r="L6" s="218" t="s">
        <v>34</v>
      </c>
      <c r="M6" s="219"/>
      <c r="N6" s="37">
        <f>M41/H38</f>
        <v>0.37911504424778758</v>
      </c>
      <c r="O6" s="65" t="s">
        <v>1</v>
      </c>
    </row>
    <row r="7" spans="2:15" ht="14.45" customHeight="1" thickBot="1" x14ac:dyDescent="0.3">
      <c r="B7" s="256" t="s">
        <v>61</v>
      </c>
      <c r="C7" s="257"/>
      <c r="D7" s="119">
        <v>2.2000000000000002</v>
      </c>
      <c r="E7" s="30"/>
      <c r="F7" s="152">
        <f>F8/D4</f>
        <v>2.1428571428571428</v>
      </c>
      <c r="G7" s="30"/>
      <c r="H7" s="264" t="s">
        <v>9</v>
      </c>
      <c r="I7" s="265"/>
      <c r="J7" s="140">
        <v>0.25</v>
      </c>
      <c r="K7" s="30"/>
      <c r="L7" s="237" t="s">
        <v>15</v>
      </c>
      <c r="M7" s="238"/>
      <c r="N7" s="60">
        <f>SUM(N5:N6)</f>
        <v>1.5164601769911505</v>
      </c>
      <c r="O7" s="65" t="s">
        <v>1</v>
      </c>
    </row>
    <row r="8" spans="2:15" ht="15" customHeight="1" thickBot="1" x14ac:dyDescent="0.3">
      <c r="B8" s="258" t="s">
        <v>62</v>
      </c>
      <c r="C8" s="259"/>
      <c r="D8" s="31">
        <f>D4*D7</f>
        <v>77</v>
      </c>
      <c r="E8" s="30"/>
      <c r="F8" s="144">
        <v>75</v>
      </c>
      <c r="G8" s="30"/>
      <c r="H8" s="231"/>
      <c r="I8" s="231"/>
      <c r="J8" s="30"/>
      <c r="K8" s="30"/>
      <c r="L8" s="251"/>
      <c r="M8" s="251"/>
      <c r="N8" s="59"/>
      <c r="O8" s="48"/>
    </row>
    <row r="9" spans="2:15" ht="15" customHeight="1" thickBot="1" x14ac:dyDescent="0.3">
      <c r="B9" s="260"/>
      <c r="C9" s="261"/>
      <c r="D9" s="30"/>
      <c r="E9" s="47"/>
      <c r="F9" s="109"/>
      <c r="G9" s="30"/>
      <c r="H9" s="222" t="s">
        <v>31</v>
      </c>
      <c r="I9" s="253"/>
      <c r="J9" s="141">
        <v>1.7999999999999999E-2</v>
      </c>
      <c r="K9" s="30"/>
      <c r="L9" s="229" t="s">
        <v>40</v>
      </c>
      <c r="M9" s="252"/>
      <c r="N9" s="104"/>
      <c r="O9" s="48"/>
    </row>
    <row r="10" spans="2:15" ht="14.45" customHeight="1" thickBot="1" x14ac:dyDescent="0.3">
      <c r="B10" s="262" t="s">
        <v>25</v>
      </c>
      <c r="C10" s="263"/>
      <c r="D10" s="18">
        <f>H38</f>
        <v>226</v>
      </c>
      <c r="E10" s="47" t="s">
        <v>6</v>
      </c>
      <c r="F10" s="136">
        <f>D10</f>
        <v>226</v>
      </c>
      <c r="G10" s="47" t="s">
        <v>6</v>
      </c>
      <c r="H10" s="254" t="s">
        <v>28</v>
      </c>
      <c r="I10" s="255"/>
      <c r="J10" s="129">
        <v>0.5</v>
      </c>
      <c r="K10" s="47" t="s">
        <v>2</v>
      </c>
      <c r="L10" s="218" t="s">
        <v>20</v>
      </c>
      <c r="M10" s="219"/>
      <c r="N10" s="44">
        <f>L41</f>
        <v>257.04000000000002</v>
      </c>
      <c r="O10" s="65" t="s">
        <v>1</v>
      </c>
    </row>
    <row r="11" spans="2:15" ht="14.45" customHeight="1" thickBot="1" x14ac:dyDescent="0.3">
      <c r="B11" s="211" t="s">
        <v>55</v>
      </c>
      <c r="C11" s="212"/>
      <c r="D11" s="122">
        <f>J10*H38</f>
        <v>113</v>
      </c>
      <c r="E11" s="47" t="s">
        <v>1</v>
      </c>
      <c r="F11" s="137">
        <f t="shared" ref="F11:F12" si="0">D11</f>
        <v>113</v>
      </c>
      <c r="G11" s="47" t="s">
        <v>1</v>
      </c>
      <c r="H11" s="228"/>
      <c r="I11" s="228"/>
      <c r="J11" s="30"/>
      <c r="K11" s="30"/>
      <c r="L11" s="218" t="s">
        <v>37</v>
      </c>
      <c r="M11" s="219"/>
      <c r="N11" s="44">
        <f>M41</f>
        <v>85.679999999999993</v>
      </c>
      <c r="O11" s="65" t="s">
        <v>1</v>
      </c>
    </row>
    <row r="12" spans="2:15" ht="15" customHeight="1" x14ac:dyDescent="0.25">
      <c r="B12" s="211" t="s">
        <v>3</v>
      </c>
      <c r="C12" s="212"/>
      <c r="D12" s="6">
        <f>(H38*J10)+D4</f>
        <v>148</v>
      </c>
      <c r="E12" s="47" t="s">
        <v>1</v>
      </c>
      <c r="F12" s="137">
        <f t="shared" si="0"/>
        <v>148</v>
      </c>
      <c r="G12" s="47" t="s">
        <v>1</v>
      </c>
      <c r="H12" s="229" t="s">
        <v>36</v>
      </c>
      <c r="I12" s="230"/>
      <c r="J12" s="58"/>
      <c r="K12" s="30"/>
      <c r="L12" s="218" t="s">
        <v>41</v>
      </c>
      <c r="M12" s="219"/>
      <c r="N12" s="44">
        <f>K41</f>
        <v>342.71999999999997</v>
      </c>
      <c r="O12" s="65" t="s">
        <v>1</v>
      </c>
    </row>
    <row r="13" spans="2:15" ht="15" customHeight="1" x14ac:dyDescent="0.25">
      <c r="B13" s="186" t="s">
        <v>56</v>
      </c>
      <c r="C13" s="187"/>
      <c r="D13" s="123">
        <v>3</v>
      </c>
      <c r="E13" s="110"/>
      <c r="F13" s="138">
        <f>F14/D12</f>
        <v>3</v>
      </c>
      <c r="G13" s="30"/>
      <c r="H13" s="224" t="s">
        <v>11</v>
      </c>
      <c r="I13" s="225"/>
      <c r="J13" s="123">
        <v>30</v>
      </c>
      <c r="K13" s="30"/>
      <c r="L13" s="220" t="s">
        <v>39</v>
      </c>
      <c r="M13" s="221"/>
      <c r="N13" s="70"/>
      <c r="O13" s="48"/>
    </row>
    <row r="14" spans="2:15" x14ac:dyDescent="0.25">
      <c r="B14" s="213" t="s">
        <v>63</v>
      </c>
      <c r="C14" s="214"/>
      <c r="D14" s="46">
        <f>D13*D12</f>
        <v>444</v>
      </c>
      <c r="E14" s="111"/>
      <c r="F14" s="145">
        <v>444</v>
      </c>
      <c r="G14" s="30"/>
      <c r="H14" s="224" t="s">
        <v>10</v>
      </c>
      <c r="I14" s="225"/>
      <c r="J14" s="123">
        <v>180</v>
      </c>
      <c r="K14" s="30"/>
      <c r="L14" s="218" t="s">
        <v>13</v>
      </c>
      <c r="M14" s="219"/>
      <c r="N14" s="38">
        <f>J15*L41</f>
        <v>77.112000000000009</v>
      </c>
      <c r="O14" s="48"/>
    </row>
    <row r="15" spans="2:15" ht="14.45" customHeight="1" x14ac:dyDescent="0.25">
      <c r="B15" s="273" t="s">
        <v>43</v>
      </c>
      <c r="C15" s="274"/>
      <c r="D15" s="43">
        <f>D8+N16</f>
        <v>161.82320000000001</v>
      </c>
      <c r="E15" s="77"/>
      <c r="F15" s="106">
        <f>F8+N16</f>
        <v>159.82320000000001</v>
      </c>
      <c r="G15" s="30"/>
      <c r="H15" s="218" t="s">
        <v>57</v>
      </c>
      <c r="I15" s="219"/>
      <c r="J15" s="43">
        <f>J13/100</f>
        <v>0.3</v>
      </c>
      <c r="K15" s="30"/>
      <c r="L15" s="218" t="s">
        <v>12</v>
      </c>
      <c r="M15" s="219"/>
      <c r="N15" s="38">
        <f>J16*M41</f>
        <v>7.7111999999999989</v>
      </c>
      <c r="O15" s="48"/>
    </row>
    <row r="16" spans="2:15" ht="14.45" customHeight="1" thickBot="1" x14ac:dyDescent="0.3">
      <c r="B16" s="215" t="s">
        <v>29</v>
      </c>
      <c r="C16" s="216"/>
      <c r="D16" s="142">
        <f>D14-D15</f>
        <v>282.17679999999996</v>
      </c>
      <c r="E16" s="154"/>
      <c r="F16" s="143">
        <f>F14-F15</f>
        <v>284.17679999999996</v>
      </c>
      <c r="G16" s="101"/>
      <c r="H16" s="237" t="s">
        <v>58</v>
      </c>
      <c r="I16" s="238"/>
      <c r="J16" s="31">
        <f>J14/2000</f>
        <v>0.09</v>
      </c>
      <c r="K16" s="101"/>
      <c r="L16" s="235" t="s">
        <v>27</v>
      </c>
      <c r="M16" s="236"/>
      <c r="N16" s="73">
        <f>SUM(N14:N15)</f>
        <v>84.823200000000014</v>
      </c>
      <c r="O16" s="131"/>
    </row>
    <row r="17" spans="2:16" ht="15" customHeight="1" thickBot="1" x14ac:dyDescent="0.3">
      <c r="B17" s="49"/>
      <c r="C17" s="30"/>
      <c r="D17" s="30"/>
      <c r="E17" s="30"/>
      <c r="F17" s="30"/>
      <c r="G17" s="30"/>
      <c r="H17" s="30"/>
      <c r="I17" s="30"/>
      <c r="J17" s="30"/>
      <c r="K17" s="30"/>
      <c r="L17" s="30"/>
      <c r="M17" s="30"/>
      <c r="N17" s="30"/>
      <c r="O17" s="48"/>
    </row>
    <row r="18" spans="2:16" ht="15" customHeight="1" thickBot="1" x14ac:dyDescent="0.35">
      <c r="B18" s="49"/>
      <c r="C18" s="30"/>
      <c r="D18" s="270" t="s">
        <v>30</v>
      </c>
      <c r="E18" s="271"/>
      <c r="F18" s="271"/>
      <c r="G18" s="271"/>
      <c r="H18" s="271"/>
      <c r="I18" s="271"/>
      <c r="J18" s="271"/>
      <c r="K18" s="271"/>
      <c r="L18" s="271"/>
      <c r="M18" s="272"/>
      <c r="N18" s="62"/>
      <c r="O18" s="61"/>
      <c r="P18" s="30"/>
    </row>
    <row r="19" spans="2:16" ht="15" customHeight="1" thickBot="1" x14ac:dyDescent="0.3">
      <c r="B19" s="49"/>
      <c r="C19" s="30"/>
      <c r="D19" s="194"/>
      <c r="E19" s="195"/>
      <c r="F19" s="200"/>
      <c r="G19" s="195"/>
      <c r="H19" s="5"/>
      <c r="I19" s="19" t="s">
        <v>51</v>
      </c>
      <c r="J19" s="20" t="s">
        <v>50</v>
      </c>
      <c r="K19" s="239" t="s">
        <v>18</v>
      </c>
      <c r="L19" s="240"/>
      <c r="M19" s="241"/>
      <c r="N19" s="52"/>
      <c r="O19" s="55"/>
      <c r="P19" s="30"/>
    </row>
    <row r="20" spans="2:16" x14ac:dyDescent="0.25">
      <c r="B20" s="49"/>
      <c r="C20" s="30"/>
      <c r="D20" s="196"/>
      <c r="E20" s="197"/>
      <c r="F20" s="201"/>
      <c r="G20" s="197"/>
      <c r="H20" s="3"/>
      <c r="I20" s="3" t="s">
        <v>26</v>
      </c>
      <c r="J20" s="166" t="s">
        <v>14</v>
      </c>
      <c r="K20" s="168" t="s">
        <v>15</v>
      </c>
      <c r="L20" s="19" t="s">
        <v>20</v>
      </c>
      <c r="M20" s="20" t="s">
        <v>19</v>
      </c>
      <c r="N20" s="52"/>
      <c r="O20" s="55"/>
      <c r="P20" s="30"/>
    </row>
    <row r="21" spans="2:16" x14ac:dyDescent="0.25">
      <c r="B21" s="49"/>
      <c r="C21" s="30"/>
      <c r="D21" s="198"/>
      <c r="E21" s="199"/>
      <c r="F21" s="202"/>
      <c r="G21" s="199"/>
      <c r="H21" s="102"/>
      <c r="I21" s="3" t="s">
        <v>17</v>
      </c>
      <c r="J21" s="166" t="s">
        <v>16</v>
      </c>
      <c r="K21" s="32" t="s">
        <v>16</v>
      </c>
      <c r="L21" s="33" t="s">
        <v>16</v>
      </c>
      <c r="M21" s="34" t="s">
        <v>16</v>
      </c>
      <c r="N21" s="52"/>
      <c r="O21" s="55"/>
      <c r="P21" s="30"/>
    </row>
    <row r="22" spans="2:16" ht="15" customHeight="1" thickBot="1" x14ac:dyDescent="0.3">
      <c r="B22" s="49"/>
      <c r="C22" s="30"/>
      <c r="D22" s="217" t="s">
        <v>21</v>
      </c>
      <c r="E22" s="206"/>
      <c r="F22" s="205" t="s">
        <v>22</v>
      </c>
      <c r="G22" s="206"/>
      <c r="H22" s="16" t="s">
        <v>24</v>
      </c>
      <c r="I22" s="16" t="s">
        <v>1</v>
      </c>
      <c r="J22" s="167" t="s">
        <v>1</v>
      </c>
      <c r="K22" s="15" t="s">
        <v>1</v>
      </c>
      <c r="L22" s="16" t="s">
        <v>1</v>
      </c>
      <c r="M22" s="17" t="s">
        <v>1</v>
      </c>
      <c r="N22" s="52"/>
      <c r="O22" s="55"/>
      <c r="P22" s="30"/>
    </row>
    <row r="23" spans="2:16" ht="14.45" customHeight="1" x14ac:dyDescent="0.25">
      <c r="B23" s="49"/>
      <c r="C23" s="30"/>
      <c r="D23" s="190" t="s">
        <v>23</v>
      </c>
      <c r="E23" s="191"/>
      <c r="F23" s="207">
        <f>D2</f>
        <v>41944</v>
      </c>
      <c r="G23" s="208"/>
      <c r="H23" s="19">
        <v>0</v>
      </c>
      <c r="I23" s="172">
        <f>D4</f>
        <v>35</v>
      </c>
      <c r="J23" s="20">
        <v>0</v>
      </c>
      <c r="K23" s="14">
        <v>0</v>
      </c>
      <c r="L23" s="12">
        <v>0</v>
      </c>
      <c r="M23" s="13">
        <v>0</v>
      </c>
      <c r="N23" s="51"/>
      <c r="O23" s="50"/>
      <c r="P23" s="30"/>
    </row>
    <row r="24" spans="2:16" ht="14.45" customHeight="1" x14ac:dyDescent="0.25">
      <c r="B24" s="49"/>
      <c r="C24" s="30"/>
      <c r="D24" s="245">
        <f>D2</f>
        <v>41944</v>
      </c>
      <c r="E24" s="246"/>
      <c r="F24" s="188">
        <f>IF(D24+30&gt;$D$3,$D$3,(D24+30))</f>
        <v>41974</v>
      </c>
      <c r="G24" s="189"/>
      <c r="H24" s="12">
        <f>F24-D24</f>
        <v>30</v>
      </c>
      <c r="I24" s="4">
        <f>($J$10*H24)+I23</f>
        <v>50</v>
      </c>
      <c r="J24" s="28">
        <f>I23*$J$9</f>
        <v>0.63</v>
      </c>
      <c r="K24" s="10">
        <f>J24*H24</f>
        <v>18.899999999999999</v>
      </c>
      <c r="L24" s="4">
        <f t="shared" ref="L24:L37" si="1">K24*$J$6</f>
        <v>14.174999999999999</v>
      </c>
      <c r="M24" s="7">
        <f t="shared" ref="M24:M37" si="2">K24*$J$7</f>
        <v>4.7249999999999996</v>
      </c>
      <c r="N24" s="51"/>
      <c r="O24" s="50"/>
      <c r="P24" s="30"/>
    </row>
    <row r="25" spans="2:16" ht="14.45" customHeight="1" x14ac:dyDescent="0.25">
      <c r="B25" s="49"/>
      <c r="C25" s="30"/>
      <c r="D25" s="203">
        <f>IF(F24&gt;$D$3,$D$3,(F24))</f>
        <v>41974</v>
      </c>
      <c r="E25" s="189"/>
      <c r="F25" s="188">
        <f t="shared" ref="F25:F37" si="3">IF(D25+30&gt;$D$3,$D$3,(D25+30))</f>
        <v>42004</v>
      </c>
      <c r="G25" s="189"/>
      <c r="H25" s="12">
        <f t="shared" ref="H25:H37" si="4">F25-D25</f>
        <v>30</v>
      </c>
      <c r="I25" s="4">
        <f t="shared" ref="I25:I37" si="5">($J$10*H25)+I24</f>
        <v>65</v>
      </c>
      <c r="J25" s="170">
        <f t="shared" ref="J25:J37" si="6">I24*$J$9</f>
        <v>0.89999999999999991</v>
      </c>
      <c r="K25" s="21">
        <f t="shared" ref="K25:K37" si="7">J25*H25</f>
        <v>26.999999999999996</v>
      </c>
      <c r="L25" s="4">
        <f t="shared" si="1"/>
        <v>20.249999999999996</v>
      </c>
      <c r="M25" s="7">
        <f t="shared" si="2"/>
        <v>6.7499999999999991</v>
      </c>
      <c r="N25" s="51"/>
      <c r="O25" s="50"/>
      <c r="P25" s="30"/>
    </row>
    <row r="26" spans="2:16" ht="14.45" customHeight="1" x14ac:dyDescent="0.25">
      <c r="B26" s="49"/>
      <c r="C26" s="30"/>
      <c r="D26" s="203">
        <f t="shared" ref="D26:D37" si="8">IF(F25&gt;$D$3,$D$3,(F25))</f>
        <v>42004</v>
      </c>
      <c r="E26" s="189"/>
      <c r="F26" s="188">
        <f t="shared" si="3"/>
        <v>42034</v>
      </c>
      <c r="G26" s="189"/>
      <c r="H26" s="12">
        <f t="shared" si="4"/>
        <v>30</v>
      </c>
      <c r="I26" s="4">
        <f t="shared" si="5"/>
        <v>80</v>
      </c>
      <c r="J26" s="170">
        <f t="shared" si="6"/>
        <v>1.17</v>
      </c>
      <c r="K26" s="21">
        <f t="shared" si="7"/>
        <v>35.099999999999994</v>
      </c>
      <c r="L26" s="4">
        <f t="shared" si="1"/>
        <v>26.324999999999996</v>
      </c>
      <c r="M26" s="7">
        <f t="shared" si="2"/>
        <v>8.7749999999999986</v>
      </c>
      <c r="N26" s="51"/>
      <c r="O26" s="50"/>
      <c r="P26" s="30"/>
    </row>
    <row r="27" spans="2:16" ht="14.45" customHeight="1" x14ac:dyDescent="0.25">
      <c r="B27" s="49"/>
      <c r="C27" s="30"/>
      <c r="D27" s="203">
        <f t="shared" si="8"/>
        <v>42034</v>
      </c>
      <c r="E27" s="189"/>
      <c r="F27" s="188">
        <f t="shared" si="3"/>
        <v>42064</v>
      </c>
      <c r="G27" s="189"/>
      <c r="H27" s="12">
        <f t="shared" si="4"/>
        <v>30</v>
      </c>
      <c r="I27" s="4">
        <f t="shared" si="5"/>
        <v>95</v>
      </c>
      <c r="J27" s="170">
        <f t="shared" si="6"/>
        <v>1.44</v>
      </c>
      <c r="K27" s="21">
        <f t="shared" si="7"/>
        <v>43.199999999999996</v>
      </c>
      <c r="L27" s="4">
        <f t="shared" si="1"/>
        <v>32.4</v>
      </c>
      <c r="M27" s="7">
        <f t="shared" si="2"/>
        <v>10.799999999999999</v>
      </c>
      <c r="N27" s="51"/>
      <c r="O27" s="50"/>
      <c r="P27" s="30"/>
    </row>
    <row r="28" spans="2:16" ht="14.45" customHeight="1" x14ac:dyDescent="0.25">
      <c r="B28" s="49"/>
      <c r="C28" s="30"/>
      <c r="D28" s="203">
        <f t="shared" si="8"/>
        <v>42064</v>
      </c>
      <c r="E28" s="189"/>
      <c r="F28" s="188">
        <f t="shared" si="3"/>
        <v>42094</v>
      </c>
      <c r="G28" s="189"/>
      <c r="H28" s="12">
        <f t="shared" si="4"/>
        <v>30</v>
      </c>
      <c r="I28" s="4">
        <f t="shared" si="5"/>
        <v>110</v>
      </c>
      <c r="J28" s="170">
        <f t="shared" si="6"/>
        <v>1.71</v>
      </c>
      <c r="K28" s="21">
        <f t="shared" si="7"/>
        <v>51.3</v>
      </c>
      <c r="L28" s="4">
        <f t="shared" si="1"/>
        <v>38.474999999999994</v>
      </c>
      <c r="M28" s="7">
        <f t="shared" si="2"/>
        <v>12.824999999999999</v>
      </c>
      <c r="N28" s="51"/>
      <c r="O28" s="50"/>
      <c r="P28" s="30"/>
    </row>
    <row r="29" spans="2:16" ht="14.45" customHeight="1" x14ac:dyDescent="0.25">
      <c r="B29" s="49"/>
      <c r="C29" s="30"/>
      <c r="D29" s="203">
        <f t="shared" si="8"/>
        <v>42094</v>
      </c>
      <c r="E29" s="189"/>
      <c r="F29" s="188">
        <f t="shared" si="3"/>
        <v>42124</v>
      </c>
      <c r="G29" s="189"/>
      <c r="H29" s="12">
        <f t="shared" si="4"/>
        <v>30</v>
      </c>
      <c r="I29" s="4">
        <f t="shared" si="5"/>
        <v>125</v>
      </c>
      <c r="J29" s="170">
        <f t="shared" si="6"/>
        <v>1.9799999999999998</v>
      </c>
      <c r="K29" s="21">
        <f t="shared" si="7"/>
        <v>59.399999999999991</v>
      </c>
      <c r="L29" s="4">
        <f t="shared" si="1"/>
        <v>44.55</v>
      </c>
      <c r="M29" s="7">
        <f t="shared" si="2"/>
        <v>14.849999999999998</v>
      </c>
      <c r="N29" s="51"/>
      <c r="O29" s="50"/>
      <c r="P29" s="30"/>
    </row>
    <row r="30" spans="2:16" ht="14.45" customHeight="1" x14ac:dyDescent="0.25">
      <c r="B30" s="49"/>
      <c r="C30" s="30"/>
      <c r="D30" s="203">
        <f t="shared" si="8"/>
        <v>42124</v>
      </c>
      <c r="E30" s="189"/>
      <c r="F30" s="188">
        <f t="shared" si="3"/>
        <v>42154</v>
      </c>
      <c r="G30" s="189"/>
      <c r="H30" s="12">
        <f t="shared" si="4"/>
        <v>30</v>
      </c>
      <c r="I30" s="4">
        <f t="shared" si="5"/>
        <v>140</v>
      </c>
      <c r="J30" s="170">
        <f t="shared" si="6"/>
        <v>2.25</v>
      </c>
      <c r="K30" s="21">
        <f t="shared" si="7"/>
        <v>67.5</v>
      </c>
      <c r="L30" s="4">
        <f t="shared" si="1"/>
        <v>50.625</v>
      </c>
      <c r="M30" s="7">
        <f t="shared" si="2"/>
        <v>16.875</v>
      </c>
      <c r="N30" s="51"/>
      <c r="O30" s="50"/>
      <c r="P30" s="30"/>
    </row>
    <row r="31" spans="2:16" ht="14.45" customHeight="1" x14ac:dyDescent="0.25">
      <c r="B31" s="49"/>
      <c r="C31" s="30"/>
      <c r="D31" s="203">
        <f t="shared" si="8"/>
        <v>42154</v>
      </c>
      <c r="E31" s="189"/>
      <c r="F31" s="188">
        <f t="shared" si="3"/>
        <v>42170</v>
      </c>
      <c r="G31" s="189"/>
      <c r="H31" s="12">
        <f t="shared" si="4"/>
        <v>16</v>
      </c>
      <c r="I31" s="4">
        <f t="shared" si="5"/>
        <v>148</v>
      </c>
      <c r="J31" s="170">
        <f t="shared" si="6"/>
        <v>2.52</v>
      </c>
      <c r="K31" s="21">
        <f t="shared" si="7"/>
        <v>40.32</v>
      </c>
      <c r="L31" s="4">
        <f t="shared" si="1"/>
        <v>30.240000000000002</v>
      </c>
      <c r="M31" s="7">
        <f t="shared" si="2"/>
        <v>10.08</v>
      </c>
      <c r="N31" s="51"/>
      <c r="O31" s="50"/>
      <c r="P31" s="30"/>
    </row>
    <row r="32" spans="2:16" ht="14.45" customHeight="1" x14ac:dyDescent="0.25">
      <c r="B32" s="49"/>
      <c r="C32" s="30"/>
      <c r="D32" s="203">
        <f t="shared" si="8"/>
        <v>42170</v>
      </c>
      <c r="E32" s="189"/>
      <c r="F32" s="188">
        <f t="shared" si="3"/>
        <v>42170</v>
      </c>
      <c r="G32" s="189"/>
      <c r="H32" s="12">
        <f t="shared" si="4"/>
        <v>0</v>
      </c>
      <c r="I32" s="4">
        <f t="shared" si="5"/>
        <v>148</v>
      </c>
      <c r="J32" s="170">
        <f t="shared" si="6"/>
        <v>2.6639999999999997</v>
      </c>
      <c r="K32" s="21">
        <f t="shared" si="7"/>
        <v>0</v>
      </c>
      <c r="L32" s="4">
        <f t="shared" si="1"/>
        <v>0</v>
      </c>
      <c r="M32" s="7">
        <f t="shared" si="2"/>
        <v>0</v>
      </c>
      <c r="N32" s="51"/>
      <c r="O32" s="50"/>
      <c r="P32" s="30"/>
    </row>
    <row r="33" spans="2:16" ht="14.45" customHeight="1" x14ac:dyDescent="0.25">
      <c r="B33" s="49"/>
      <c r="C33" s="30"/>
      <c r="D33" s="203">
        <f t="shared" si="8"/>
        <v>42170</v>
      </c>
      <c r="E33" s="189"/>
      <c r="F33" s="188">
        <f t="shared" si="3"/>
        <v>42170</v>
      </c>
      <c r="G33" s="189"/>
      <c r="H33" s="12">
        <f t="shared" si="4"/>
        <v>0</v>
      </c>
      <c r="I33" s="4">
        <f t="shared" si="5"/>
        <v>148</v>
      </c>
      <c r="J33" s="170">
        <f t="shared" si="6"/>
        <v>2.6639999999999997</v>
      </c>
      <c r="K33" s="21">
        <f t="shared" si="7"/>
        <v>0</v>
      </c>
      <c r="L33" s="4">
        <f t="shared" si="1"/>
        <v>0</v>
      </c>
      <c r="M33" s="7">
        <f t="shared" si="2"/>
        <v>0</v>
      </c>
      <c r="N33" s="51"/>
      <c r="O33" s="50"/>
      <c r="P33" s="30"/>
    </row>
    <row r="34" spans="2:16" ht="14.45" customHeight="1" x14ac:dyDescent="0.25">
      <c r="B34" s="49"/>
      <c r="C34" s="30"/>
      <c r="D34" s="203">
        <f t="shared" si="8"/>
        <v>42170</v>
      </c>
      <c r="E34" s="189"/>
      <c r="F34" s="188">
        <f t="shared" si="3"/>
        <v>42170</v>
      </c>
      <c r="G34" s="189"/>
      <c r="H34" s="12">
        <f t="shared" si="4"/>
        <v>0</v>
      </c>
      <c r="I34" s="4">
        <f t="shared" si="5"/>
        <v>148</v>
      </c>
      <c r="J34" s="170">
        <f t="shared" si="6"/>
        <v>2.6639999999999997</v>
      </c>
      <c r="K34" s="21">
        <f t="shared" si="7"/>
        <v>0</v>
      </c>
      <c r="L34" s="4">
        <f t="shared" si="1"/>
        <v>0</v>
      </c>
      <c r="M34" s="7">
        <f t="shared" si="2"/>
        <v>0</v>
      </c>
      <c r="N34" s="51"/>
      <c r="O34" s="50"/>
      <c r="P34" s="30"/>
    </row>
    <row r="35" spans="2:16" ht="14.45" customHeight="1" x14ac:dyDescent="0.25">
      <c r="B35" s="49"/>
      <c r="C35" s="30"/>
      <c r="D35" s="203">
        <f t="shared" si="8"/>
        <v>42170</v>
      </c>
      <c r="E35" s="189"/>
      <c r="F35" s="188">
        <f t="shared" si="3"/>
        <v>42170</v>
      </c>
      <c r="G35" s="189"/>
      <c r="H35" s="12">
        <f t="shared" si="4"/>
        <v>0</v>
      </c>
      <c r="I35" s="4">
        <f t="shared" si="5"/>
        <v>148</v>
      </c>
      <c r="J35" s="170">
        <f t="shared" si="6"/>
        <v>2.6639999999999997</v>
      </c>
      <c r="K35" s="21">
        <f t="shared" si="7"/>
        <v>0</v>
      </c>
      <c r="L35" s="4">
        <f t="shared" si="1"/>
        <v>0</v>
      </c>
      <c r="M35" s="7">
        <f t="shared" si="2"/>
        <v>0</v>
      </c>
      <c r="N35" s="51"/>
      <c r="O35" s="50"/>
      <c r="P35" s="30"/>
    </row>
    <row r="36" spans="2:16" ht="14.45" customHeight="1" x14ac:dyDescent="0.25">
      <c r="B36" s="49"/>
      <c r="C36" s="30"/>
      <c r="D36" s="203">
        <f t="shared" si="8"/>
        <v>42170</v>
      </c>
      <c r="E36" s="189"/>
      <c r="F36" s="188">
        <f t="shared" si="3"/>
        <v>42170</v>
      </c>
      <c r="G36" s="189"/>
      <c r="H36" s="12">
        <f t="shared" si="4"/>
        <v>0</v>
      </c>
      <c r="I36" s="4">
        <f t="shared" si="5"/>
        <v>148</v>
      </c>
      <c r="J36" s="170">
        <f t="shared" si="6"/>
        <v>2.6639999999999997</v>
      </c>
      <c r="K36" s="21">
        <f t="shared" si="7"/>
        <v>0</v>
      </c>
      <c r="L36" s="4">
        <f t="shared" si="1"/>
        <v>0</v>
      </c>
      <c r="M36" s="7">
        <f t="shared" si="2"/>
        <v>0</v>
      </c>
      <c r="N36" s="51"/>
      <c r="O36" s="50"/>
      <c r="P36" s="30"/>
    </row>
    <row r="37" spans="2:16" ht="15" customHeight="1" thickBot="1" x14ac:dyDescent="0.3">
      <c r="B37" s="49"/>
      <c r="C37" s="30"/>
      <c r="D37" s="204">
        <f t="shared" si="8"/>
        <v>42170</v>
      </c>
      <c r="E37" s="193"/>
      <c r="F37" s="192">
        <f t="shared" si="3"/>
        <v>42170</v>
      </c>
      <c r="G37" s="193"/>
      <c r="H37" s="165">
        <f t="shared" si="4"/>
        <v>0</v>
      </c>
      <c r="I37" s="8">
        <f t="shared" si="5"/>
        <v>148</v>
      </c>
      <c r="J37" s="171">
        <f t="shared" si="6"/>
        <v>2.6639999999999997</v>
      </c>
      <c r="K37" s="169">
        <f t="shared" si="7"/>
        <v>0</v>
      </c>
      <c r="L37" s="8">
        <f t="shared" si="1"/>
        <v>0</v>
      </c>
      <c r="M37" s="9">
        <f t="shared" si="2"/>
        <v>0</v>
      </c>
      <c r="N37" s="51"/>
      <c r="O37" s="50"/>
      <c r="P37" s="30"/>
    </row>
    <row r="38" spans="2:16" ht="15" customHeight="1" thickBot="1" x14ac:dyDescent="0.3">
      <c r="B38" s="49"/>
      <c r="C38" s="30"/>
      <c r="D38" s="183" t="s">
        <v>25</v>
      </c>
      <c r="E38" s="184"/>
      <c r="F38" s="184"/>
      <c r="G38" s="185"/>
      <c r="H38" s="54">
        <f>SUM(H24:H37)</f>
        <v>226</v>
      </c>
      <c r="I38" s="19"/>
      <c r="J38" s="24"/>
      <c r="K38" s="232" t="s">
        <v>38</v>
      </c>
      <c r="L38" s="233"/>
      <c r="M38" s="234"/>
      <c r="N38" s="63"/>
      <c r="O38" s="56"/>
      <c r="P38" s="30"/>
    </row>
    <row r="39" spans="2:16" x14ac:dyDescent="0.25">
      <c r="B39" s="49"/>
      <c r="C39" s="30"/>
      <c r="D39" s="203"/>
      <c r="E39" s="189"/>
      <c r="F39" s="188"/>
      <c r="G39" s="189"/>
      <c r="H39" s="25"/>
      <c r="I39" s="3"/>
      <c r="J39" s="28"/>
      <c r="K39" s="21" t="s">
        <v>15</v>
      </c>
      <c r="L39" s="22" t="s">
        <v>20</v>
      </c>
      <c r="M39" s="23" t="s">
        <v>19</v>
      </c>
      <c r="N39" s="51"/>
      <c r="O39" s="50"/>
      <c r="P39" s="30"/>
    </row>
    <row r="40" spans="2:16" x14ac:dyDescent="0.25">
      <c r="B40" s="49"/>
      <c r="C40" s="30"/>
      <c r="D40" s="203"/>
      <c r="E40" s="189"/>
      <c r="F40" s="188"/>
      <c r="G40" s="189"/>
      <c r="H40" s="27"/>
      <c r="I40" s="33"/>
      <c r="J40" s="35"/>
      <c r="K40" s="36" t="s">
        <v>1</v>
      </c>
      <c r="L40" s="4" t="s">
        <v>1</v>
      </c>
      <c r="M40" s="50" t="s">
        <v>1</v>
      </c>
      <c r="N40" s="51"/>
      <c r="O40" s="50"/>
      <c r="P40" s="30"/>
    </row>
    <row r="41" spans="2:16" ht="15" customHeight="1" thickBot="1" x14ac:dyDescent="0.3">
      <c r="B41" s="53"/>
      <c r="C41" s="66"/>
      <c r="D41" s="204"/>
      <c r="E41" s="193"/>
      <c r="F41" s="192"/>
      <c r="G41" s="193"/>
      <c r="H41" s="26"/>
      <c r="I41" s="16"/>
      <c r="J41" s="29"/>
      <c r="K41" s="11">
        <f>SUM(K24:K36)</f>
        <v>342.71999999999997</v>
      </c>
      <c r="L41" s="8">
        <f>SUM(L24:L36)</f>
        <v>257.04000000000002</v>
      </c>
      <c r="M41" s="9">
        <f>SUM(M24:M36)</f>
        <v>85.679999999999993</v>
      </c>
      <c r="N41" s="64"/>
      <c r="O41" s="57"/>
      <c r="P41" s="30"/>
    </row>
    <row r="42" spans="2:16" x14ac:dyDescent="0.25">
      <c r="G42" s="2"/>
      <c r="H42" s="2"/>
      <c r="I42" s="2"/>
      <c r="N42" s="30"/>
      <c r="O42" s="30"/>
      <c r="P42" s="30"/>
    </row>
    <row r="43" spans="2:16" x14ac:dyDescent="0.25">
      <c r="H43" s="2"/>
      <c r="I43" s="2"/>
    </row>
    <row r="44" spans="2:16" x14ac:dyDescent="0.25">
      <c r="H44" s="2"/>
      <c r="I44" s="2"/>
    </row>
    <row r="45" spans="2:16" x14ac:dyDescent="0.25">
      <c r="H45" s="2"/>
      <c r="I45" s="2"/>
    </row>
  </sheetData>
  <sheetProtection algorithmName="SHA-512" hashValue="TFWG/nV+w8nHZpuGzjuATRvHTo/uXNxz1yhijx6FZXS7y7WmTdqmF+RQPEGw9cHXArI6X3reAYDneTP2QzzczA==" saltValue="fE719s001v1fsQcUQLPWOA==" spinCount="100000" sheet="1" objects="1" scenarios="1"/>
  <mergeCells count="91">
    <mergeCell ref="B1:O1"/>
    <mergeCell ref="H4:I4"/>
    <mergeCell ref="L4:M4"/>
    <mergeCell ref="H5:I5"/>
    <mergeCell ref="L5:M5"/>
    <mergeCell ref="B2:C2"/>
    <mergeCell ref="B3:C3"/>
    <mergeCell ref="B7:C7"/>
    <mergeCell ref="H6:I6"/>
    <mergeCell ref="L6:M6"/>
    <mergeCell ref="B4:C4"/>
    <mergeCell ref="H7:I7"/>
    <mergeCell ref="L7:M7"/>
    <mergeCell ref="B5:C5"/>
    <mergeCell ref="B8:C8"/>
    <mergeCell ref="H8:I8"/>
    <mergeCell ref="L8:M8"/>
    <mergeCell ref="B9:C9"/>
    <mergeCell ref="H9:I9"/>
    <mergeCell ref="L9:M9"/>
    <mergeCell ref="B10:C10"/>
    <mergeCell ref="H10:I10"/>
    <mergeCell ref="L10:M10"/>
    <mergeCell ref="B11:C11"/>
    <mergeCell ref="H11:I11"/>
    <mergeCell ref="L11:M11"/>
    <mergeCell ref="B12:C12"/>
    <mergeCell ref="H12:I12"/>
    <mergeCell ref="L12:M12"/>
    <mergeCell ref="B13:C13"/>
    <mergeCell ref="H13:I13"/>
    <mergeCell ref="L13:M13"/>
    <mergeCell ref="D18:M18"/>
    <mergeCell ref="K19:M19"/>
    <mergeCell ref="D38:G38"/>
    <mergeCell ref="K38:M38"/>
    <mergeCell ref="B14:C14"/>
    <mergeCell ref="H14:I14"/>
    <mergeCell ref="L14:M14"/>
    <mergeCell ref="B16:C16"/>
    <mergeCell ref="H15:I15"/>
    <mergeCell ref="L15:M15"/>
    <mergeCell ref="B15:C15"/>
    <mergeCell ref="H16:I16"/>
    <mergeCell ref="L16:M16"/>
    <mergeCell ref="F19:G19"/>
    <mergeCell ref="F20:G20"/>
    <mergeCell ref="F21:G21"/>
    <mergeCell ref="F22:G22"/>
    <mergeCell ref="F23:G23"/>
    <mergeCell ref="F24:G24"/>
    <mergeCell ref="F26:G26"/>
    <mergeCell ref="F27:G27"/>
    <mergeCell ref="F28:G28"/>
    <mergeCell ref="F29:G29"/>
    <mergeCell ref="F30:G30"/>
    <mergeCell ref="F31:G31"/>
    <mergeCell ref="F32:G32"/>
    <mergeCell ref="F33:G33"/>
    <mergeCell ref="F34:G34"/>
    <mergeCell ref="F35:G35"/>
    <mergeCell ref="F36:G36"/>
    <mergeCell ref="F37:G37"/>
    <mergeCell ref="D19:E19"/>
    <mergeCell ref="D20:E20"/>
    <mergeCell ref="D21:E21"/>
    <mergeCell ref="D22:E22"/>
    <mergeCell ref="D23:E23"/>
    <mergeCell ref="D33:E33"/>
    <mergeCell ref="D34:E34"/>
    <mergeCell ref="D24:E24"/>
    <mergeCell ref="D26:E26"/>
    <mergeCell ref="D27:E27"/>
    <mergeCell ref="D28:E28"/>
    <mergeCell ref="D29:E29"/>
    <mergeCell ref="D41:E41"/>
    <mergeCell ref="F39:G39"/>
    <mergeCell ref="F40:G40"/>
    <mergeCell ref="F41:G41"/>
    <mergeCell ref="B6:C6"/>
    <mergeCell ref="E5:E6"/>
    <mergeCell ref="D25:E25"/>
    <mergeCell ref="F25:G25"/>
    <mergeCell ref="D35:E35"/>
    <mergeCell ref="D36:E36"/>
    <mergeCell ref="D37:E37"/>
    <mergeCell ref="D39:E39"/>
    <mergeCell ref="D40:E40"/>
    <mergeCell ref="D30:E30"/>
    <mergeCell ref="D31:E31"/>
    <mergeCell ref="D32:E3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B1:Q45"/>
  <sheetViews>
    <sheetView workbookViewId="0">
      <pane ySplit="1" topLeftCell="A2" activePane="bottomLeft" state="frozen"/>
      <selection pane="bottomLeft" activeCell="B2" sqref="B2:C2"/>
    </sheetView>
  </sheetViews>
  <sheetFormatPr defaultColWidth="8.85546875" defaultRowHeight="15" x14ac:dyDescent="0.25"/>
  <cols>
    <col min="1" max="1" width="8.85546875" style="1"/>
    <col min="2" max="3" width="14.7109375" style="1" customWidth="1"/>
    <col min="4" max="4" width="15.42578125" style="1" customWidth="1"/>
    <col min="5" max="5" width="5.42578125" style="1" customWidth="1"/>
    <col min="6" max="6" width="15.42578125" style="1" customWidth="1"/>
    <col min="7" max="7" width="5.42578125" style="1" customWidth="1"/>
    <col min="8" max="15" width="14.7109375" style="1" customWidth="1"/>
    <col min="16" max="16384" width="8.85546875" style="1"/>
  </cols>
  <sheetData>
    <row r="1" spans="2:17" ht="23.25" thickBot="1" x14ac:dyDescent="0.35">
      <c r="B1" s="279" t="s">
        <v>69</v>
      </c>
      <c r="C1" s="280"/>
      <c r="D1" s="280"/>
      <c r="E1" s="281"/>
      <c r="F1" s="281"/>
      <c r="G1" s="281"/>
      <c r="H1" s="281"/>
      <c r="I1" s="281"/>
      <c r="J1" s="281"/>
      <c r="K1" s="281"/>
      <c r="L1" s="281"/>
      <c r="M1" s="281"/>
      <c r="N1" s="281"/>
      <c r="O1" s="282"/>
    </row>
    <row r="2" spans="2:17" s="155" customFormat="1" ht="15" customHeight="1" x14ac:dyDescent="0.3">
      <c r="B2" s="179" t="s">
        <v>4</v>
      </c>
      <c r="C2" s="180"/>
      <c r="D2" s="127">
        <v>42064</v>
      </c>
      <c r="E2" s="133"/>
      <c r="F2" s="133"/>
      <c r="G2" s="133"/>
      <c r="H2" s="133"/>
      <c r="I2" s="133"/>
      <c r="J2" s="133"/>
      <c r="K2" s="133"/>
      <c r="L2" s="133"/>
      <c r="M2" s="133"/>
      <c r="N2" s="133"/>
      <c r="O2" s="134"/>
    </row>
    <row r="3" spans="2:17" ht="15" customHeight="1" thickBot="1" x14ac:dyDescent="0.3">
      <c r="B3" s="186" t="s">
        <v>5</v>
      </c>
      <c r="C3" s="187"/>
      <c r="D3" s="128">
        <v>42170</v>
      </c>
      <c r="E3" s="30"/>
      <c r="F3" s="30"/>
      <c r="G3" s="30"/>
      <c r="H3" s="30"/>
      <c r="I3" s="30"/>
      <c r="J3" s="30"/>
      <c r="K3" s="30"/>
      <c r="L3" s="30"/>
      <c r="M3" s="47"/>
      <c r="N3" s="47"/>
      <c r="O3" s="65"/>
    </row>
    <row r="4" spans="2:17" ht="15" customHeight="1" thickBot="1" x14ac:dyDescent="0.3">
      <c r="B4" s="258" t="s">
        <v>0</v>
      </c>
      <c r="C4" s="259"/>
      <c r="D4" s="129">
        <v>45</v>
      </c>
      <c r="E4" s="47" t="s">
        <v>1</v>
      </c>
      <c r="F4" s="30"/>
      <c r="G4" s="30"/>
      <c r="H4" s="222" t="s">
        <v>7</v>
      </c>
      <c r="I4" s="223"/>
      <c r="J4" s="71"/>
      <c r="K4" s="30"/>
      <c r="L4" s="229" t="s">
        <v>35</v>
      </c>
      <c r="M4" s="252"/>
      <c r="N4" s="69"/>
      <c r="O4" s="48"/>
    </row>
    <row r="5" spans="2:17" x14ac:dyDescent="0.25">
      <c r="B5" s="30"/>
      <c r="C5" s="30"/>
      <c r="D5" s="150" t="s">
        <v>66</v>
      </c>
      <c r="E5" s="268" t="s">
        <v>65</v>
      </c>
      <c r="F5" s="150" t="s">
        <v>66</v>
      </c>
      <c r="G5" s="30"/>
      <c r="H5" s="226" t="s">
        <v>32</v>
      </c>
      <c r="I5" s="227"/>
      <c r="J5" s="67" t="str">
        <f>IF(J6+J7=1,"Balanced", IF(J6+J7&lt;1,"under balanced", IF(J7+J6&gt;1,"over balanced")))</f>
        <v>Balanced</v>
      </c>
      <c r="K5" s="96">
        <f>J6+J7</f>
        <v>1</v>
      </c>
      <c r="L5" s="218" t="s">
        <v>33</v>
      </c>
      <c r="M5" s="219"/>
      <c r="N5" s="37">
        <f>L41/H38</f>
        <v>1.9711698113207545</v>
      </c>
      <c r="O5" s="65" t="s">
        <v>1</v>
      </c>
    </row>
    <row r="6" spans="2:17" ht="14.45" customHeight="1" thickBot="1" x14ac:dyDescent="0.3">
      <c r="B6" s="30"/>
      <c r="C6" s="30"/>
      <c r="D6" s="157" t="s">
        <v>67</v>
      </c>
      <c r="E6" s="269"/>
      <c r="F6" s="153" t="s">
        <v>68</v>
      </c>
      <c r="H6" s="224" t="s">
        <v>8</v>
      </c>
      <c r="I6" s="225"/>
      <c r="J6" s="139">
        <v>0.8</v>
      </c>
      <c r="K6" s="30"/>
      <c r="L6" s="218" t="s">
        <v>34</v>
      </c>
      <c r="M6" s="219"/>
      <c r="N6" s="37">
        <f>M41/H38</f>
        <v>0.49279245283018863</v>
      </c>
      <c r="O6" s="65" t="s">
        <v>1</v>
      </c>
    </row>
    <row r="7" spans="2:17" ht="14.45" customHeight="1" thickBot="1" x14ac:dyDescent="0.3">
      <c r="B7" s="256" t="s">
        <v>61</v>
      </c>
      <c r="C7" s="257"/>
      <c r="D7" s="119">
        <v>0.8</v>
      </c>
      <c r="E7" s="110"/>
      <c r="F7" s="135">
        <f>F8/D4</f>
        <v>0.8</v>
      </c>
      <c r="H7" s="264" t="s">
        <v>9</v>
      </c>
      <c r="I7" s="265"/>
      <c r="J7" s="140">
        <v>0.2</v>
      </c>
      <c r="K7" s="30"/>
      <c r="L7" s="237" t="s">
        <v>15</v>
      </c>
      <c r="M7" s="238"/>
      <c r="N7" s="60">
        <f>SUM(N5:N6)</f>
        <v>2.4639622641509433</v>
      </c>
      <c r="O7" s="65" t="s">
        <v>1</v>
      </c>
      <c r="Q7" s="83"/>
    </row>
    <row r="8" spans="2:17" ht="15" customHeight="1" thickBot="1" x14ac:dyDescent="0.3">
      <c r="B8" s="258" t="s">
        <v>62</v>
      </c>
      <c r="C8" s="259"/>
      <c r="D8" s="45">
        <f>D4*D7</f>
        <v>36</v>
      </c>
      <c r="E8" s="114"/>
      <c r="F8" s="144">
        <v>36</v>
      </c>
      <c r="G8" s="30"/>
      <c r="H8" s="231"/>
      <c r="I8" s="231"/>
      <c r="J8" s="30"/>
      <c r="K8" s="30"/>
      <c r="L8" s="251"/>
      <c r="M8" s="251"/>
      <c r="N8" s="59"/>
      <c r="O8" s="48"/>
    </row>
    <row r="9" spans="2:17" ht="15" customHeight="1" thickBot="1" x14ac:dyDescent="0.3">
      <c r="B9" s="261"/>
      <c r="C9" s="261"/>
      <c r="D9" s="30"/>
      <c r="E9" s="109"/>
      <c r="F9" s="109"/>
      <c r="G9" s="47"/>
      <c r="H9" s="222" t="s">
        <v>31</v>
      </c>
      <c r="I9" s="253"/>
      <c r="J9" s="141">
        <v>0.04</v>
      </c>
      <c r="K9" s="59"/>
      <c r="L9" s="229" t="s">
        <v>40</v>
      </c>
      <c r="M9" s="252"/>
      <c r="N9" s="69"/>
      <c r="O9" s="48"/>
    </row>
    <row r="10" spans="2:17" ht="14.45" customHeight="1" thickBot="1" x14ac:dyDescent="0.3">
      <c r="B10" s="262" t="s">
        <v>25</v>
      </c>
      <c r="C10" s="263"/>
      <c r="D10" s="18">
        <f>H38</f>
        <v>106</v>
      </c>
      <c r="E10" s="47" t="s">
        <v>6</v>
      </c>
      <c r="F10" s="136">
        <f>D10</f>
        <v>106</v>
      </c>
      <c r="G10" s="47" t="s">
        <v>6</v>
      </c>
      <c r="H10" s="254" t="s">
        <v>28</v>
      </c>
      <c r="I10" s="255"/>
      <c r="J10" s="156">
        <v>0.42499999999999999</v>
      </c>
      <c r="K10" s="47" t="s">
        <v>2</v>
      </c>
      <c r="L10" s="218" t="s">
        <v>20</v>
      </c>
      <c r="M10" s="219"/>
      <c r="N10" s="44">
        <f>L41</f>
        <v>208.94399999999999</v>
      </c>
      <c r="O10" s="65" t="s">
        <v>1</v>
      </c>
    </row>
    <row r="11" spans="2:17" ht="14.45" customHeight="1" thickBot="1" x14ac:dyDescent="0.3">
      <c r="B11" s="211" t="s">
        <v>55</v>
      </c>
      <c r="C11" s="212"/>
      <c r="D11" s="122">
        <f>J10*H38</f>
        <v>45.05</v>
      </c>
      <c r="E11" s="47" t="s">
        <v>1</v>
      </c>
      <c r="F11" s="137">
        <f t="shared" ref="F11:F12" si="0">D11</f>
        <v>45.05</v>
      </c>
      <c r="G11" s="47" t="s">
        <v>1</v>
      </c>
      <c r="H11" s="228"/>
      <c r="I11" s="228"/>
      <c r="J11" s="30"/>
      <c r="K11" s="30"/>
      <c r="L11" s="218" t="s">
        <v>37</v>
      </c>
      <c r="M11" s="219"/>
      <c r="N11" s="44">
        <f>M41</f>
        <v>52.235999999999997</v>
      </c>
      <c r="O11" s="65" t="s">
        <v>1</v>
      </c>
    </row>
    <row r="12" spans="2:17" ht="15" customHeight="1" x14ac:dyDescent="0.25">
      <c r="B12" s="211" t="s">
        <v>3</v>
      </c>
      <c r="C12" s="212"/>
      <c r="D12" s="6">
        <f>(H38*J10)+D4</f>
        <v>90.05</v>
      </c>
      <c r="E12" s="47" t="s">
        <v>1</v>
      </c>
      <c r="F12" s="137">
        <f t="shared" si="0"/>
        <v>90.05</v>
      </c>
      <c r="G12" s="47" t="s">
        <v>1</v>
      </c>
      <c r="H12" s="229" t="s">
        <v>36</v>
      </c>
      <c r="I12" s="230"/>
      <c r="J12" s="58"/>
      <c r="K12" s="30"/>
      <c r="L12" s="218" t="s">
        <v>41</v>
      </c>
      <c r="M12" s="219"/>
      <c r="N12" s="44">
        <f>K41</f>
        <v>261.17999999999995</v>
      </c>
      <c r="O12" s="65" t="s">
        <v>1</v>
      </c>
    </row>
    <row r="13" spans="2:17" ht="15" customHeight="1" x14ac:dyDescent="0.25">
      <c r="B13" s="186" t="s">
        <v>56</v>
      </c>
      <c r="C13" s="187"/>
      <c r="D13" s="123">
        <v>2.25</v>
      </c>
      <c r="E13" s="110"/>
      <c r="F13" s="138">
        <f>F14/D12</f>
        <v>2.2499722376457525</v>
      </c>
      <c r="G13" s="30"/>
      <c r="H13" s="224" t="s">
        <v>11</v>
      </c>
      <c r="I13" s="225"/>
      <c r="J13" s="123">
        <v>30</v>
      </c>
      <c r="K13" s="30"/>
      <c r="L13" s="220" t="s">
        <v>39</v>
      </c>
      <c r="M13" s="221"/>
      <c r="N13" s="70"/>
      <c r="O13" s="48"/>
    </row>
    <row r="14" spans="2:17" x14ac:dyDescent="0.25">
      <c r="B14" s="213" t="s">
        <v>63</v>
      </c>
      <c r="C14" s="214"/>
      <c r="D14" s="46">
        <f>D13*D12</f>
        <v>202.61249999999998</v>
      </c>
      <c r="E14" s="111"/>
      <c r="F14" s="145">
        <v>202.61</v>
      </c>
      <c r="G14" s="30"/>
      <c r="H14" s="224" t="s">
        <v>10</v>
      </c>
      <c r="I14" s="225"/>
      <c r="J14" s="123">
        <v>180</v>
      </c>
      <c r="K14" s="30"/>
      <c r="L14" s="218" t="s">
        <v>13</v>
      </c>
      <c r="M14" s="219"/>
      <c r="N14" s="38">
        <f>J15*L41</f>
        <v>62.683199999999992</v>
      </c>
      <c r="O14" s="48"/>
    </row>
    <row r="15" spans="2:17" ht="14.45" customHeight="1" x14ac:dyDescent="0.25">
      <c r="B15" s="209" t="s">
        <v>43</v>
      </c>
      <c r="C15" s="210"/>
      <c r="D15" s="43">
        <f>N16+D8</f>
        <v>103.38444</v>
      </c>
      <c r="E15" s="77"/>
      <c r="F15" s="106">
        <f>N16+F8</f>
        <v>103.38444</v>
      </c>
      <c r="G15" s="30"/>
      <c r="H15" s="218" t="s">
        <v>57</v>
      </c>
      <c r="I15" s="219"/>
      <c r="J15" s="43">
        <f>J13/100</f>
        <v>0.3</v>
      </c>
      <c r="K15" s="30"/>
      <c r="L15" s="218" t="s">
        <v>12</v>
      </c>
      <c r="M15" s="219"/>
      <c r="N15" s="38">
        <f>J16*M41</f>
        <v>4.7012399999999994</v>
      </c>
      <c r="O15" s="48"/>
    </row>
    <row r="16" spans="2:17" ht="14.45" customHeight="1" thickBot="1" x14ac:dyDescent="0.3">
      <c r="B16" s="258" t="s">
        <v>29</v>
      </c>
      <c r="C16" s="259"/>
      <c r="D16" s="45">
        <f>D14-D15</f>
        <v>99.228059999999985</v>
      </c>
      <c r="E16" s="112"/>
      <c r="F16" s="107">
        <f>F14-F15</f>
        <v>99.225560000000016</v>
      </c>
      <c r="G16" s="30"/>
      <c r="H16" s="237" t="s">
        <v>58</v>
      </c>
      <c r="I16" s="238"/>
      <c r="J16" s="31">
        <f>J14/2000</f>
        <v>0.09</v>
      </c>
      <c r="K16" s="30"/>
      <c r="L16" s="235" t="s">
        <v>27</v>
      </c>
      <c r="M16" s="236"/>
      <c r="N16" s="73">
        <f>SUM(N14:N15)</f>
        <v>67.384439999999998</v>
      </c>
      <c r="O16" s="48"/>
    </row>
    <row r="17" spans="2:16" ht="15" customHeight="1" thickBot="1" x14ac:dyDescent="0.3">
      <c r="B17" s="49"/>
      <c r="C17" s="30"/>
      <c r="D17" s="30"/>
      <c r="E17" s="30"/>
      <c r="F17" s="30"/>
      <c r="G17" s="30"/>
      <c r="H17" s="30"/>
      <c r="I17" s="30"/>
      <c r="J17" s="30"/>
      <c r="K17" s="30"/>
      <c r="L17" s="30"/>
      <c r="M17" s="30"/>
      <c r="N17" s="30"/>
      <c r="O17" s="48"/>
    </row>
    <row r="18" spans="2:16" ht="15" customHeight="1" thickBot="1" x14ac:dyDescent="0.35">
      <c r="B18" s="49"/>
      <c r="C18" s="30"/>
      <c r="D18" s="283" t="s">
        <v>30</v>
      </c>
      <c r="E18" s="284"/>
      <c r="F18" s="284"/>
      <c r="G18" s="284"/>
      <c r="H18" s="284"/>
      <c r="I18" s="284"/>
      <c r="J18" s="284"/>
      <c r="K18" s="284"/>
      <c r="L18" s="284"/>
      <c r="M18" s="285"/>
      <c r="N18" s="62"/>
      <c r="O18" s="61"/>
      <c r="P18" s="30"/>
    </row>
    <row r="19" spans="2:16" ht="15" customHeight="1" thickBot="1" x14ac:dyDescent="0.3">
      <c r="B19" s="49"/>
      <c r="C19" s="30"/>
      <c r="D19" s="194"/>
      <c r="E19" s="195"/>
      <c r="F19" s="200"/>
      <c r="G19" s="195"/>
      <c r="H19" s="5"/>
      <c r="I19" s="19" t="s">
        <v>51</v>
      </c>
      <c r="J19" s="20" t="s">
        <v>50</v>
      </c>
      <c r="K19" s="239" t="s">
        <v>18</v>
      </c>
      <c r="L19" s="240"/>
      <c r="M19" s="241"/>
      <c r="N19" s="52"/>
      <c r="O19" s="55"/>
      <c r="P19" s="30"/>
    </row>
    <row r="20" spans="2:16" x14ac:dyDescent="0.25">
      <c r="B20" s="49"/>
      <c r="C20" s="30"/>
      <c r="D20" s="196"/>
      <c r="E20" s="197"/>
      <c r="F20" s="201"/>
      <c r="G20" s="197"/>
      <c r="H20" s="3"/>
      <c r="I20" s="3" t="s">
        <v>26</v>
      </c>
      <c r="J20" s="166" t="s">
        <v>14</v>
      </c>
      <c r="K20" s="168" t="s">
        <v>15</v>
      </c>
      <c r="L20" s="19" t="s">
        <v>20</v>
      </c>
      <c r="M20" s="20" t="s">
        <v>19</v>
      </c>
      <c r="N20" s="52"/>
      <c r="O20" s="55"/>
      <c r="P20" s="30"/>
    </row>
    <row r="21" spans="2:16" x14ac:dyDescent="0.25">
      <c r="B21" s="49"/>
      <c r="C21" s="30"/>
      <c r="D21" s="198"/>
      <c r="E21" s="199"/>
      <c r="F21" s="202"/>
      <c r="G21" s="199"/>
      <c r="H21" s="102"/>
      <c r="I21" s="3" t="s">
        <v>17</v>
      </c>
      <c r="J21" s="166" t="s">
        <v>16</v>
      </c>
      <c r="K21" s="32" t="s">
        <v>16</v>
      </c>
      <c r="L21" s="33" t="s">
        <v>16</v>
      </c>
      <c r="M21" s="34" t="s">
        <v>16</v>
      </c>
      <c r="N21" s="52"/>
      <c r="O21" s="55"/>
      <c r="P21" s="30"/>
    </row>
    <row r="22" spans="2:16" ht="15" customHeight="1" thickBot="1" x14ac:dyDescent="0.3">
      <c r="B22" s="49"/>
      <c r="C22" s="30"/>
      <c r="D22" s="217" t="s">
        <v>21</v>
      </c>
      <c r="E22" s="206"/>
      <c r="F22" s="205" t="s">
        <v>22</v>
      </c>
      <c r="G22" s="206"/>
      <c r="H22" s="16" t="s">
        <v>24</v>
      </c>
      <c r="I22" s="16" t="s">
        <v>1</v>
      </c>
      <c r="J22" s="167" t="s">
        <v>1</v>
      </c>
      <c r="K22" s="15" t="s">
        <v>1</v>
      </c>
      <c r="L22" s="16" t="s">
        <v>1</v>
      </c>
      <c r="M22" s="17" t="s">
        <v>1</v>
      </c>
      <c r="N22" s="52"/>
      <c r="O22" s="55"/>
      <c r="P22" s="30"/>
    </row>
    <row r="23" spans="2:16" ht="14.45" customHeight="1" x14ac:dyDescent="0.25">
      <c r="B23" s="49"/>
      <c r="C23" s="30"/>
      <c r="D23" s="190" t="s">
        <v>23</v>
      </c>
      <c r="E23" s="191"/>
      <c r="F23" s="207">
        <f>D2</f>
        <v>42064</v>
      </c>
      <c r="G23" s="208"/>
      <c r="H23" s="19">
        <v>0</v>
      </c>
      <c r="I23" s="172">
        <f>D4</f>
        <v>45</v>
      </c>
      <c r="J23" s="20">
        <v>0</v>
      </c>
      <c r="K23" s="14">
        <v>0</v>
      </c>
      <c r="L23" s="12">
        <v>0</v>
      </c>
      <c r="M23" s="13">
        <v>0</v>
      </c>
      <c r="N23" s="51"/>
      <c r="O23" s="50"/>
      <c r="P23" s="30"/>
    </row>
    <row r="24" spans="2:16" ht="14.45" customHeight="1" x14ac:dyDescent="0.25">
      <c r="B24" s="49"/>
      <c r="C24" s="30"/>
      <c r="D24" s="245">
        <f>D2</f>
        <v>42064</v>
      </c>
      <c r="E24" s="246"/>
      <c r="F24" s="188">
        <f>IF(D24+30&gt;$D$3,$D$3,(D24+30))</f>
        <v>42094</v>
      </c>
      <c r="G24" s="189"/>
      <c r="H24" s="12">
        <f>F24-D24</f>
        <v>30</v>
      </c>
      <c r="I24" s="4">
        <f>($J$10*H24)+I23</f>
        <v>57.75</v>
      </c>
      <c r="J24" s="28">
        <f>I23*$J$9</f>
        <v>1.8</v>
      </c>
      <c r="K24" s="10">
        <f>J24*H24</f>
        <v>54</v>
      </c>
      <c r="L24" s="4">
        <f t="shared" ref="L24:L37" si="1">K24*$J$6</f>
        <v>43.2</v>
      </c>
      <c r="M24" s="7">
        <f t="shared" ref="M24:M37" si="2">K24*$J$7</f>
        <v>10.8</v>
      </c>
      <c r="N24" s="51"/>
      <c r="O24" s="50"/>
      <c r="P24" s="30"/>
    </row>
    <row r="25" spans="2:16" ht="14.45" customHeight="1" x14ac:dyDescent="0.25">
      <c r="B25" s="49"/>
      <c r="C25" s="30"/>
      <c r="D25" s="203">
        <f>IF(F24&gt;$D$3,$D$3,(F24))</f>
        <v>42094</v>
      </c>
      <c r="E25" s="189"/>
      <c r="F25" s="188">
        <f t="shared" ref="F25:F37" si="3">IF(D25+30&gt;$D$3,$D$3,(D25+30))</f>
        <v>42124</v>
      </c>
      <c r="G25" s="189"/>
      <c r="H25" s="12">
        <f t="shared" ref="H25:H37" si="4">F25-D25</f>
        <v>30</v>
      </c>
      <c r="I25" s="4">
        <f t="shared" ref="I25:I37" si="5">($J$10*H25)+I24</f>
        <v>70.5</v>
      </c>
      <c r="J25" s="170">
        <f t="shared" ref="J25:J37" si="6">I24*$J$9</f>
        <v>2.31</v>
      </c>
      <c r="K25" s="21">
        <f t="shared" ref="K25:K37" si="7">J25*H25</f>
        <v>69.3</v>
      </c>
      <c r="L25" s="4">
        <f t="shared" si="1"/>
        <v>55.44</v>
      </c>
      <c r="M25" s="7">
        <f t="shared" si="2"/>
        <v>13.86</v>
      </c>
      <c r="N25" s="51"/>
      <c r="O25" s="50"/>
      <c r="P25" s="30"/>
    </row>
    <row r="26" spans="2:16" ht="14.45" customHeight="1" x14ac:dyDescent="0.25">
      <c r="B26" s="49"/>
      <c r="C26" s="30"/>
      <c r="D26" s="203">
        <f t="shared" ref="D26:D37" si="8">IF(F25&gt;$D$3,$D$3,(F25))</f>
        <v>42124</v>
      </c>
      <c r="E26" s="189"/>
      <c r="F26" s="188">
        <f t="shared" si="3"/>
        <v>42154</v>
      </c>
      <c r="G26" s="189"/>
      <c r="H26" s="12">
        <f t="shared" si="4"/>
        <v>30</v>
      </c>
      <c r="I26" s="4">
        <f t="shared" si="5"/>
        <v>83.25</v>
      </c>
      <c r="J26" s="170">
        <f t="shared" si="6"/>
        <v>2.82</v>
      </c>
      <c r="K26" s="21">
        <f t="shared" si="7"/>
        <v>84.6</v>
      </c>
      <c r="L26" s="4">
        <f t="shared" si="1"/>
        <v>67.679999999999993</v>
      </c>
      <c r="M26" s="7">
        <f t="shared" si="2"/>
        <v>16.919999999999998</v>
      </c>
      <c r="N26" s="51"/>
      <c r="O26" s="50"/>
      <c r="P26" s="30"/>
    </row>
    <row r="27" spans="2:16" ht="14.45" customHeight="1" x14ac:dyDescent="0.25">
      <c r="B27" s="49"/>
      <c r="C27" s="30"/>
      <c r="D27" s="203">
        <f t="shared" si="8"/>
        <v>42154</v>
      </c>
      <c r="E27" s="189"/>
      <c r="F27" s="188">
        <f t="shared" si="3"/>
        <v>42170</v>
      </c>
      <c r="G27" s="189"/>
      <c r="H27" s="12">
        <f t="shared" si="4"/>
        <v>16</v>
      </c>
      <c r="I27" s="4">
        <f t="shared" si="5"/>
        <v>90.05</v>
      </c>
      <c r="J27" s="170">
        <f t="shared" si="6"/>
        <v>3.33</v>
      </c>
      <c r="K27" s="21">
        <f t="shared" si="7"/>
        <v>53.28</v>
      </c>
      <c r="L27" s="4">
        <f t="shared" si="1"/>
        <v>42.624000000000002</v>
      </c>
      <c r="M27" s="7">
        <f t="shared" si="2"/>
        <v>10.656000000000001</v>
      </c>
      <c r="N27" s="51"/>
      <c r="O27" s="50"/>
      <c r="P27" s="30"/>
    </row>
    <row r="28" spans="2:16" ht="14.45" customHeight="1" x14ac:dyDescent="0.25">
      <c r="B28" s="49"/>
      <c r="C28" s="30"/>
      <c r="D28" s="203">
        <f t="shared" si="8"/>
        <v>42170</v>
      </c>
      <c r="E28" s="189"/>
      <c r="F28" s="188">
        <f t="shared" si="3"/>
        <v>42170</v>
      </c>
      <c r="G28" s="189"/>
      <c r="H28" s="12">
        <f t="shared" si="4"/>
        <v>0</v>
      </c>
      <c r="I28" s="4">
        <f t="shared" si="5"/>
        <v>90.05</v>
      </c>
      <c r="J28" s="170">
        <f t="shared" si="6"/>
        <v>3.6019999999999999</v>
      </c>
      <c r="K28" s="21">
        <f t="shared" si="7"/>
        <v>0</v>
      </c>
      <c r="L28" s="4">
        <f t="shared" si="1"/>
        <v>0</v>
      </c>
      <c r="M28" s="7">
        <f t="shared" si="2"/>
        <v>0</v>
      </c>
      <c r="N28" s="51"/>
      <c r="O28" s="50"/>
      <c r="P28" s="30"/>
    </row>
    <row r="29" spans="2:16" ht="14.45" customHeight="1" x14ac:dyDescent="0.25">
      <c r="B29" s="49"/>
      <c r="C29" s="30"/>
      <c r="D29" s="203">
        <f t="shared" si="8"/>
        <v>42170</v>
      </c>
      <c r="E29" s="189"/>
      <c r="F29" s="188">
        <f t="shared" si="3"/>
        <v>42170</v>
      </c>
      <c r="G29" s="189"/>
      <c r="H29" s="12">
        <f t="shared" si="4"/>
        <v>0</v>
      </c>
      <c r="I29" s="4">
        <f t="shared" si="5"/>
        <v>90.05</v>
      </c>
      <c r="J29" s="170">
        <f t="shared" si="6"/>
        <v>3.6019999999999999</v>
      </c>
      <c r="K29" s="21">
        <f t="shared" si="7"/>
        <v>0</v>
      </c>
      <c r="L29" s="4">
        <f t="shared" si="1"/>
        <v>0</v>
      </c>
      <c r="M29" s="7">
        <f t="shared" si="2"/>
        <v>0</v>
      </c>
      <c r="N29" s="51"/>
      <c r="O29" s="50"/>
      <c r="P29" s="30"/>
    </row>
    <row r="30" spans="2:16" ht="14.45" customHeight="1" x14ac:dyDescent="0.25">
      <c r="B30" s="49"/>
      <c r="C30" s="30"/>
      <c r="D30" s="203">
        <f t="shared" si="8"/>
        <v>42170</v>
      </c>
      <c r="E30" s="189"/>
      <c r="F30" s="188">
        <f t="shared" si="3"/>
        <v>42170</v>
      </c>
      <c r="G30" s="189"/>
      <c r="H30" s="12">
        <f t="shared" si="4"/>
        <v>0</v>
      </c>
      <c r="I30" s="4">
        <f t="shared" si="5"/>
        <v>90.05</v>
      </c>
      <c r="J30" s="170">
        <f t="shared" si="6"/>
        <v>3.6019999999999999</v>
      </c>
      <c r="K30" s="21">
        <f t="shared" si="7"/>
        <v>0</v>
      </c>
      <c r="L30" s="4">
        <f t="shared" si="1"/>
        <v>0</v>
      </c>
      <c r="M30" s="7">
        <f t="shared" si="2"/>
        <v>0</v>
      </c>
      <c r="N30" s="51"/>
      <c r="O30" s="50"/>
      <c r="P30" s="30"/>
    </row>
    <row r="31" spans="2:16" ht="14.45" customHeight="1" x14ac:dyDescent="0.25">
      <c r="B31" s="49"/>
      <c r="C31" s="30"/>
      <c r="D31" s="203">
        <f t="shared" si="8"/>
        <v>42170</v>
      </c>
      <c r="E31" s="189"/>
      <c r="F31" s="188">
        <f t="shared" si="3"/>
        <v>42170</v>
      </c>
      <c r="G31" s="189"/>
      <c r="H31" s="12">
        <f t="shared" si="4"/>
        <v>0</v>
      </c>
      <c r="I31" s="4">
        <f t="shared" si="5"/>
        <v>90.05</v>
      </c>
      <c r="J31" s="170">
        <f t="shared" si="6"/>
        <v>3.6019999999999999</v>
      </c>
      <c r="K31" s="21">
        <f t="shared" si="7"/>
        <v>0</v>
      </c>
      <c r="L31" s="4">
        <f t="shared" si="1"/>
        <v>0</v>
      </c>
      <c r="M31" s="7">
        <f t="shared" si="2"/>
        <v>0</v>
      </c>
      <c r="N31" s="51"/>
      <c r="O31" s="50"/>
      <c r="P31" s="30"/>
    </row>
    <row r="32" spans="2:16" ht="14.45" customHeight="1" x14ac:dyDescent="0.25">
      <c r="B32" s="49"/>
      <c r="C32" s="30"/>
      <c r="D32" s="203">
        <f t="shared" si="8"/>
        <v>42170</v>
      </c>
      <c r="E32" s="189"/>
      <c r="F32" s="188">
        <f t="shared" si="3"/>
        <v>42170</v>
      </c>
      <c r="G32" s="189"/>
      <c r="H32" s="12">
        <f t="shared" si="4"/>
        <v>0</v>
      </c>
      <c r="I32" s="4">
        <f t="shared" si="5"/>
        <v>90.05</v>
      </c>
      <c r="J32" s="170">
        <f t="shared" si="6"/>
        <v>3.6019999999999999</v>
      </c>
      <c r="K32" s="21">
        <f t="shared" si="7"/>
        <v>0</v>
      </c>
      <c r="L32" s="4">
        <f t="shared" si="1"/>
        <v>0</v>
      </c>
      <c r="M32" s="7">
        <f t="shared" si="2"/>
        <v>0</v>
      </c>
      <c r="N32" s="51"/>
      <c r="O32" s="50"/>
      <c r="P32" s="30"/>
    </row>
    <row r="33" spans="2:16" ht="14.45" customHeight="1" x14ac:dyDescent="0.25">
      <c r="B33" s="49"/>
      <c r="C33" s="30"/>
      <c r="D33" s="203">
        <f t="shared" si="8"/>
        <v>42170</v>
      </c>
      <c r="E33" s="189"/>
      <c r="F33" s="188">
        <f t="shared" si="3"/>
        <v>42170</v>
      </c>
      <c r="G33" s="189"/>
      <c r="H33" s="12">
        <f t="shared" si="4"/>
        <v>0</v>
      </c>
      <c r="I33" s="4">
        <f t="shared" si="5"/>
        <v>90.05</v>
      </c>
      <c r="J33" s="170">
        <f t="shared" si="6"/>
        <v>3.6019999999999999</v>
      </c>
      <c r="K33" s="21">
        <f t="shared" si="7"/>
        <v>0</v>
      </c>
      <c r="L33" s="4">
        <f t="shared" si="1"/>
        <v>0</v>
      </c>
      <c r="M33" s="7">
        <f t="shared" si="2"/>
        <v>0</v>
      </c>
      <c r="N33" s="51"/>
      <c r="O33" s="50"/>
      <c r="P33" s="30"/>
    </row>
    <row r="34" spans="2:16" ht="14.45" customHeight="1" x14ac:dyDescent="0.25">
      <c r="B34" s="49"/>
      <c r="C34" s="30"/>
      <c r="D34" s="203">
        <f t="shared" si="8"/>
        <v>42170</v>
      </c>
      <c r="E34" s="189"/>
      <c r="F34" s="188">
        <f t="shared" si="3"/>
        <v>42170</v>
      </c>
      <c r="G34" s="189"/>
      <c r="H34" s="12">
        <f t="shared" si="4"/>
        <v>0</v>
      </c>
      <c r="I34" s="4">
        <f t="shared" si="5"/>
        <v>90.05</v>
      </c>
      <c r="J34" s="170">
        <f t="shared" si="6"/>
        <v>3.6019999999999999</v>
      </c>
      <c r="K34" s="21">
        <f t="shared" si="7"/>
        <v>0</v>
      </c>
      <c r="L34" s="4">
        <f t="shared" si="1"/>
        <v>0</v>
      </c>
      <c r="M34" s="7">
        <f t="shared" si="2"/>
        <v>0</v>
      </c>
      <c r="N34" s="51"/>
      <c r="O34" s="50"/>
      <c r="P34" s="30"/>
    </row>
    <row r="35" spans="2:16" ht="14.45" customHeight="1" x14ac:dyDescent="0.25">
      <c r="B35" s="49"/>
      <c r="C35" s="30"/>
      <c r="D35" s="203">
        <f t="shared" si="8"/>
        <v>42170</v>
      </c>
      <c r="E35" s="189"/>
      <c r="F35" s="188">
        <f t="shared" si="3"/>
        <v>42170</v>
      </c>
      <c r="G35" s="189"/>
      <c r="H35" s="12">
        <f t="shared" si="4"/>
        <v>0</v>
      </c>
      <c r="I35" s="4">
        <f t="shared" si="5"/>
        <v>90.05</v>
      </c>
      <c r="J35" s="170">
        <f t="shared" si="6"/>
        <v>3.6019999999999999</v>
      </c>
      <c r="K35" s="21">
        <f t="shared" si="7"/>
        <v>0</v>
      </c>
      <c r="L35" s="4">
        <f t="shared" si="1"/>
        <v>0</v>
      </c>
      <c r="M35" s="7">
        <f t="shared" si="2"/>
        <v>0</v>
      </c>
      <c r="N35" s="51"/>
      <c r="O35" s="50"/>
      <c r="P35" s="30"/>
    </row>
    <row r="36" spans="2:16" ht="14.45" customHeight="1" x14ac:dyDescent="0.25">
      <c r="B36" s="49"/>
      <c r="C36" s="30"/>
      <c r="D36" s="203">
        <f t="shared" si="8"/>
        <v>42170</v>
      </c>
      <c r="E36" s="189"/>
      <c r="F36" s="188">
        <f t="shared" si="3"/>
        <v>42170</v>
      </c>
      <c r="G36" s="189"/>
      <c r="H36" s="12">
        <f t="shared" si="4"/>
        <v>0</v>
      </c>
      <c r="I36" s="4">
        <f t="shared" si="5"/>
        <v>90.05</v>
      </c>
      <c r="J36" s="170">
        <f t="shared" si="6"/>
        <v>3.6019999999999999</v>
      </c>
      <c r="K36" s="21">
        <f t="shared" si="7"/>
        <v>0</v>
      </c>
      <c r="L36" s="4">
        <f t="shared" si="1"/>
        <v>0</v>
      </c>
      <c r="M36" s="7">
        <f t="shared" si="2"/>
        <v>0</v>
      </c>
      <c r="N36" s="51"/>
      <c r="O36" s="50"/>
      <c r="P36" s="30"/>
    </row>
    <row r="37" spans="2:16" ht="15" customHeight="1" thickBot="1" x14ac:dyDescent="0.3">
      <c r="B37" s="49"/>
      <c r="C37" s="30"/>
      <c r="D37" s="204">
        <f t="shared" si="8"/>
        <v>42170</v>
      </c>
      <c r="E37" s="193"/>
      <c r="F37" s="192">
        <f t="shared" si="3"/>
        <v>42170</v>
      </c>
      <c r="G37" s="193"/>
      <c r="H37" s="165">
        <f t="shared" si="4"/>
        <v>0</v>
      </c>
      <c r="I37" s="8">
        <f t="shared" si="5"/>
        <v>90.05</v>
      </c>
      <c r="J37" s="171">
        <f t="shared" si="6"/>
        <v>3.6019999999999999</v>
      </c>
      <c r="K37" s="169">
        <f t="shared" si="7"/>
        <v>0</v>
      </c>
      <c r="L37" s="8">
        <f t="shared" si="1"/>
        <v>0</v>
      </c>
      <c r="M37" s="9">
        <f t="shared" si="2"/>
        <v>0</v>
      </c>
      <c r="N37" s="51"/>
      <c r="O37" s="50"/>
      <c r="P37" s="30"/>
    </row>
    <row r="38" spans="2:16" ht="15" customHeight="1" thickBot="1" x14ac:dyDescent="0.3">
      <c r="B38" s="49"/>
      <c r="C38" s="30"/>
      <c r="D38" s="183" t="s">
        <v>25</v>
      </c>
      <c r="E38" s="184"/>
      <c r="F38" s="184"/>
      <c r="G38" s="185"/>
      <c r="H38" s="54">
        <f>SUM(H24:H37)</f>
        <v>106</v>
      </c>
      <c r="I38" s="19"/>
      <c r="J38" s="24"/>
      <c r="K38" s="232" t="s">
        <v>38</v>
      </c>
      <c r="L38" s="233"/>
      <c r="M38" s="234"/>
      <c r="N38" s="63"/>
      <c r="O38" s="56"/>
      <c r="P38" s="30"/>
    </row>
    <row r="39" spans="2:16" x14ac:dyDescent="0.25">
      <c r="B39" s="49"/>
      <c r="C39" s="30"/>
      <c r="D39" s="203"/>
      <c r="E39" s="189"/>
      <c r="F39" s="188"/>
      <c r="G39" s="189"/>
      <c r="H39" s="25"/>
      <c r="I39" s="3"/>
      <c r="J39" s="28"/>
      <c r="K39" s="21" t="s">
        <v>15</v>
      </c>
      <c r="L39" s="22" t="s">
        <v>20</v>
      </c>
      <c r="M39" s="23" t="s">
        <v>19</v>
      </c>
      <c r="N39" s="51"/>
      <c r="O39" s="50"/>
      <c r="P39" s="30"/>
    </row>
    <row r="40" spans="2:16" x14ac:dyDescent="0.25">
      <c r="B40" s="49"/>
      <c r="C40" s="30"/>
      <c r="D40" s="203"/>
      <c r="E40" s="189"/>
      <c r="F40" s="188"/>
      <c r="G40" s="189"/>
      <c r="H40" s="27"/>
      <c r="I40" s="33"/>
      <c r="J40" s="35"/>
      <c r="K40" s="36" t="s">
        <v>1</v>
      </c>
      <c r="L40" s="4" t="s">
        <v>1</v>
      </c>
      <c r="M40" s="50" t="s">
        <v>1</v>
      </c>
      <c r="N40" s="51"/>
      <c r="O40" s="50"/>
      <c r="P40" s="30"/>
    </row>
    <row r="41" spans="2:16" ht="15" customHeight="1" thickBot="1" x14ac:dyDescent="0.3">
      <c r="B41" s="53"/>
      <c r="C41" s="66"/>
      <c r="D41" s="204"/>
      <c r="E41" s="193"/>
      <c r="F41" s="192"/>
      <c r="G41" s="193"/>
      <c r="H41" s="26"/>
      <c r="I41" s="16"/>
      <c r="J41" s="29"/>
      <c r="K41" s="11">
        <f>SUM(K24:K36)</f>
        <v>261.17999999999995</v>
      </c>
      <c r="L41" s="8">
        <f>SUM(L24:L36)</f>
        <v>208.94399999999999</v>
      </c>
      <c r="M41" s="9">
        <f>SUM(M24:M36)</f>
        <v>52.235999999999997</v>
      </c>
      <c r="N41" s="64"/>
      <c r="O41" s="57"/>
      <c r="P41" s="30"/>
    </row>
    <row r="42" spans="2:16" x14ac:dyDescent="0.25">
      <c r="G42" s="2"/>
      <c r="H42" s="2"/>
      <c r="I42" s="2"/>
      <c r="N42" s="30"/>
      <c r="O42" s="30"/>
      <c r="P42" s="30"/>
    </row>
    <row r="43" spans="2:16" x14ac:dyDescent="0.25">
      <c r="H43" s="2"/>
      <c r="I43" s="2"/>
    </row>
    <row r="44" spans="2:16" x14ac:dyDescent="0.25">
      <c r="H44" s="2"/>
      <c r="I44" s="2"/>
    </row>
    <row r="45" spans="2:16" x14ac:dyDescent="0.25">
      <c r="H45" s="2"/>
      <c r="I45" s="2"/>
    </row>
  </sheetData>
  <sheetProtection algorithmName="SHA-512" hashValue="kpzXVOF0BluOnXhuTAbbRb2QykpVeUSOSfELZKtD3BaNYOhOZ2VN/BUwd/t4XKgLQIJUY8wrHRrflFv6LoMWig==" saltValue="e1/LpBOzAa1Y9qMZAv9/fQ==" spinCount="100000" sheet="1" objects="1" scenarios="1"/>
  <mergeCells count="89">
    <mergeCell ref="K19:M19"/>
    <mergeCell ref="D38:G38"/>
    <mergeCell ref="K38:M38"/>
    <mergeCell ref="B15:C15"/>
    <mergeCell ref="B16:C16"/>
    <mergeCell ref="H15:I15"/>
    <mergeCell ref="L15:M15"/>
    <mergeCell ref="H16:I16"/>
    <mergeCell ref="L16:M16"/>
    <mergeCell ref="D18:M18"/>
    <mergeCell ref="F19:G19"/>
    <mergeCell ref="F20:G20"/>
    <mergeCell ref="F21:G21"/>
    <mergeCell ref="F22:G22"/>
    <mergeCell ref="F23:G23"/>
    <mergeCell ref="F24:G24"/>
    <mergeCell ref="B13:C13"/>
    <mergeCell ref="H13:I13"/>
    <mergeCell ref="L13:M13"/>
    <mergeCell ref="B14:C14"/>
    <mergeCell ref="H14:I14"/>
    <mergeCell ref="L14:M14"/>
    <mergeCell ref="B11:C11"/>
    <mergeCell ref="H11:I11"/>
    <mergeCell ref="L11:M11"/>
    <mergeCell ref="B12:C12"/>
    <mergeCell ref="H12:I12"/>
    <mergeCell ref="L12:M12"/>
    <mergeCell ref="B9:C9"/>
    <mergeCell ref="H9:I9"/>
    <mergeCell ref="L9:M9"/>
    <mergeCell ref="B10:C10"/>
    <mergeCell ref="H10:I10"/>
    <mergeCell ref="L10:M10"/>
    <mergeCell ref="B7:C7"/>
    <mergeCell ref="H7:I7"/>
    <mergeCell ref="L7:M7"/>
    <mergeCell ref="B8:C8"/>
    <mergeCell ref="H8:I8"/>
    <mergeCell ref="L8:M8"/>
    <mergeCell ref="B4:C4"/>
    <mergeCell ref="H6:I6"/>
    <mergeCell ref="L6:M6"/>
    <mergeCell ref="B1:O1"/>
    <mergeCell ref="H4:I4"/>
    <mergeCell ref="L4:M4"/>
    <mergeCell ref="H5:I5"/>
    <mergeCell ref="L5:M5"/>
    <mergeCell ref="E5:E6"/>
    <mergeCell ref="B2:C2"/>
    <mergeCell ref="B3:C3"/>
    <mergeCell ref="F35:G35"/>
    <mergeCell ref="F26:G26"/>
    <mergeCell ref="F27:G27"/>
    <mergeCell ref="F28:G28"/>
    <mergeCell ref="F29:G29"/>
    <mergeCell ref="F30:G30"/>
    <mergeCell ref="D33:E33"/>
    <mergeCell ref="F31:G31"/>
    <mergeCell ref="F32:G32"/>
    <mergeCell ref="F33:G33"/>
    <mergeCell ref="F34:G34"/>
    <mergeCell ref="D24:E24"/>
    <mergeCell ref="D26:E26"/>
    <mergeCell ref="D27:E27"/>
    <mergeCell ref="D28:E28"/>
    <mergeCell ref="D29:E29"/>
    <mergeCell ref="D25:E25"/>
    <mergeCell ref="D19:E19"/>
    <mergeCell ref="D20:E20"/>
    <mergeCell ref="D21:E21"/>
    <mergeCell ref="D22:E22"/>
    <mergeCell ref="D23:E23"/>
    <mergeCell ref="F25:G25"/>
    <mergeCell ref="D40:E40"/>
    <mergeCell ref="D41:E41"/>
    <mergeCell ref="F39:G39"/>
    <mergeCell ref="F40:G40"/>
    <mergeCell ref="F41:G41"/>
    <mergeCell ref="D34:E34"/>
    <mergeCell ref="D35:E35"/>
    <mergeCell ref="D36:E36"/>
    <mergeCell ref="D37:E37"/>
    <mergeCell ref="D39:E39"/>
    <mergeCell ref="F36:G36"/>
    <mergeCell ref="F37:G37"/>
    <mergeCell ref="D30:E30"/>
    <mergeCell ref="D31:E31"/>
    <mergeCell ref="D32:E3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B1:P45"/>
  <sheetViews>
    <sheetView tabSelected="1" workbookViewId="0">
      <pane ySplit="1" topLeftCell="A2" activePane="bottomLeft" state="frozen"/>
      <selection pane="bottomLeft" activeCell="N17" sqref="N17"/>
    </sheetView>
  </sheetViews>
  <sheetFormatPr defaultColWidth="8.85546875" defaultRowHeight="15" x14ac:dyDescent="0.25"/>
  <cols>
    <col min="1" max="1" width="8.85546875" style="1"/>
    <col min="2" max="4" width="14.7109375" style="1" customWidth="1"/>
    <col min="5" max="5" width="5.42578125" style="1" customWidth="1"/>
    <col min="6" max="6" width="14.7109375" style="1" customWidth="1"/>
    <col min="7" max="7" width="5.42578125" style="1" customWidth="1"/>
    <col min="8" max="15" width="14.7109375" style="1" customWidth="1"/>
    <col min="16" max="16384" width="8.85546875" style="1"/>
  </cols>
  <sheetData>
    <row r="1" spans="2:15" ht="23.25" thickBot="1" x14ac:dyDescent="0.35">
      <c r="B1" s="286" t="s">
        <v>54</v>
      </c>
      <c r="C1" s="287"/>
      <c r="D1" s="287"/>
      <c r="E1" s="288"/>
      <c r="F1" s="288"/>
      <c r="G1" s="288"/>
      <c r="H1" s="288"/>
      <c r="I1" s="288"/>
      <c r="J1" s="288"/>
      <c r="K1" s="288"/>
      <c r="L1" s="288"/>
      <c r="M1" s="288"/>
      <c r="N1" s="288"/>
      <c r="O1" s="289"/>
    </row>
    <row r="2" spans="2:15" s="155" customFormat="1" ht="15" customHeight="1" x14ac:dyDescent="0.3">
      <c r="B2" s="179" t="s">
        <v>4</v>
      </c>
      <c r="C2" s="180"/>
      <c r="D2" s="127">
        <v>42064</v>
      </c>
      <c r="E2" s="159"/>
      <c r="F2" s="159"/>
      <c r="G2" s="133"/>
      <c r="H2" s="133"/>
      <c r="I2" s="133"/>
      <c r="J2" s="133"/>
      <c r="K2" s="133"/>
      <c r="L2" s="133"/>
      <c r="M2" s="133"/>
      <c r="N2" s="133"/>
      <c r="O2" s="134"/>
    </row>
    <row r="3" spans="2:15" ht="15" customHeight="1" thickBot="1" x14ac:dyDescent="0.3">
      <c r="B3" s="186" t="s">
        <v>5</v>
      </c>
      <c r="C3" s="187"/>
      <c r="D3" s="128">
        <v>42170</v>
      </c>
      <c r="E3" s="159"/>
      <c r="F3" s="159"/>
      <c r="G3" s="30"/>
      <c r="H3" s="30"/>
      <c r="I3" s="30"/>
      <c r="J3" s="30"/>
      <c r="K3" s="30"/>
      <c r="L3" s="30"/>
      <c r="M3" s="47"/>
      <c r="N3" s="47"/>
      <c r="O3" s="65"/>
    </row>
    <row r="4" spans="2:15" ht="15" customHeight="1" thickBot="1" x14ac:dyDescent="0.3">
      <c r="B4" s="258" t="s">
        <v>0</v>
      </c>
      <c r="C4" s="259"/>
      <c r="D4" s="129">
        <v>50</v>
      </c>
      <c r="E4" s="158" t="s">
        <v>1</v>
      </c>
      <c r="F4" s="108"/>
      <c r="G4" s="30"/>
      <c r="H4" s="222" t="s">
        <v>7</v>
      </c>
      <c r="I4" s="223"/>
      <c r="J4" s="295"/>
      <c r="K4" s="30"/>
      <c r="L4" s="229" t="s">
        <v>35</v>
      </c>
      <c r="M4" s="252"/>
      <c r="N4" s="294"/>
      <c r="O4" s="48"/>
    </row>
    <row r="5" spans="2:15" ht="15.75" thickBot="1" x14ac:dyDescent="0.3">
      <c r="B5" s="49"/>
      <c r="C5" s="30"/>
      <c r="D5" s="150" t="s">
        <v>66</v>
      </c>
      <c r="E5" s="268" t="s">
        <v>65</v>
      </c>
      <c r="F5" s="150" t="s">
        <v>66</v>
      </c>
      <c r="G5" s="30"/>
      <c r="H5" s="290" t="s">
        <v>32</v>
      </c>
      <c r="I5" s="291"/>
      <c r="J5" s="80" t="str">
        <f>IF(J6+J7=1,"Balanced", IF(J6+J7&lt;1,"under balanced", IF(J7+J6&gt;1,"over balanced")))</f>
        <v>Balanced</v>
      </c>
      <c r="K5" s="30"/>
      <c r="L5" s="296" t="s">
        <v>15</v>
      </c>
      <c r="M5" s="297"/>
      <c r="N5" s="60">
        <f>K41/D10</f>
        <v>6.4017924528301879</v>
      </c>
      <c r="O5" s="65" t="s">
        <v>1</v>
      </c>
    </row>
    <row r="6" spans="2:15" ht="14.45" customHeight="1" thickBot="1" x14ac:dyDescent="0.3">
      <c r="B6" s="49"/>
      <c r="C6" s="30"/>
      <c r="D6" s="157" t="s">
        <v>67</v>
      </c>
      <c r="E6" s="269"/>
      <c r="F6" s="153" t="s">
        <v>68</v>
      </c>
      <c r="G6" s="30"/>
      <c r="H6" s="292" t="s">
        <v>42</v>
      </c>
      <c r="I6" s="293"/>
      <c r="J6" s="82">
        <v>1</v>
      </c>
      <c r="K6" s="30"/>
      <c r="L6" s="78"/>
      <c r="M6" s="78"/>
      <c r="N6" s="59"/>
      <c r="O6" s="65"/>
    </row>
    <row r="7" spans="2:15" ht="14.45" customHeight="1" thickBot="1" x14ac:dyDescent="0.3">
      <c r="B7" s="256" t="s">
        <v>61</v>
      </c>
      <c r="C7" s="257"/>
      <c r="D7" s="119">
        <v>0.6</v>
      </c>
      <c r="E7" s="110"/>
      <c r="F7" s="135">
        <f>F8/D4</f>
        <v>0.6</v>
      </c>
      <c r="G7" s="30"/>
      <c r="H7" s="74"/>
      <c r="I7" s="74"/>
      <c r="J7" s="81"/>
      <c r="K7" s="30"/>
      <c r="L7" s="229" t="s">
        <v>40</v>
      </c>
      <c r="M7" s="252"/>
      <c r="N7" s="294"/>
      <c r="O7" s="48"/>
    </row>
    <row r="8" spans="2:15" ht="15" customHeight="1" thickBot="1" x14ac:dyDescent="0.3">
      <c r="B8" s="258" t="s">
        <v>62</v>
      </c>
      <c r="C8" s="259"/>
      <c r="D8" s="45">
        <f>D4*D7</f>
        <v>30</v>
      </c>
      <c r="E8" s="114"/>
      <c r="F8" s="144">
        <v>30</v>
      </c>
      <c r="G8" s="30"/>
      <c r="H8" s="222" t="s">
        <v>31</v>
      </c>
      <c r="I8" s="253"/>
      <c r="J8" s="160">
        <v>5.5E-2</v>
      </c>
      <c r="K8" s="30"/>
      <c r="L8" s="296" t="s">
        <v>41</v>
      </c>
      <c r="M8" s="297"/>
      <c r="N8" s="79">
        <f>K41</f>
        <v>678.58999999999992</v>
      </c>
      <c r="O8" s="65" t="s">
        <v>1</v>
      </c>
    </row>
    <row r="9" spans="2:15" ht="15" customHeight="1" thickBot="1" x14ac:dyDescent="0.3">
      <c r="B9" s="260"/>
      <c r="C9" s="261"/>
      <c r="D9" s="30"/>
      <c r="E9" s="109"/>
      <c r="F9" s="109"/>
      <c r="G9" s="47"/>
      <c r="H9" s="254" t="s">
        <v>28</v>
      </c>
      <c r="I9" s="255"/>
      <c r="J9" s="129">
        <v>1.7</v>
      </c>
      <c r="K9" s="47" t="s">
        <v>2</v>
      </c>
      <c r="L9" s="30"/>
      <c r="M9" s="30"/>
      <c r="N9" s="30"/>
      <c r="O9" s="48"/>
    </row>
    <row r="10" spans="2:15" ht="14.45" customHeight="1" thickBot="1" x14ac:dyDescent="0.3">
      <c r="B10" s="262" t="s">
        <v>25</v>
      </c>
      <c r="C10" s="263"/>
      <c r="D10" s="18">
        <f>H38</f>
        <v>106</v>
      </c>
      <c r="E10" s="47" t="s">
        <v>6</v>
      </c>
      <c r="F10" s="161">
        <f>D10</f>
        <v>106</v>
      </c>
      <c r="G10" s="47" t="s">
        <v>6</v>
      </c>
      <c r="H10" s="30"/>
      <c r="I10" s="30"/>
      <c r="J10" s="30"/>
      <c r="K10" s="30"/>
      <c r="L10" s="229" t="s">
        <v>39</v>
      </c>
      <c r="M10" s="252"/>
      <c r="N10" s="294"/>
      <c r="O10" s="48"/>
    </row>
    <row r="11" spans="2:15" ht="14.45" customHeight="1" thickBot="1" x14ac:dyDescent="0.3">
      <c r="B11" s="211" t="s">
        <v>55</v>
      </c>
      <c r="C11" s="212"/>
      <c r="D11" s="122">
        <f>J9*H38</f>
        <v>180.2</v>
      </c>
      <c r="E11" s="47" t="s">
        <v>1</v>
      </c>
      <c r="F11" s="162">
        <f t="shared" ref="F11:F12" si="0">D11</f>
        <v>180.2</v>
      </c>
      <c r="G11" s="47" t="s">
        <v>1</v>
      </c>
      <c r="H11" s="229" t="s">
        <v>36</v>
      </c>
      <c r="I11" s="252"/>
      <c r="J11" s="294"/>
      <c r="K11" s="30"/>
      <c r="L11" s="298" t="s">
        <v>27</v>
      </c>
      <c r="M11" s="299"/>
      <c r="N11" s="39">
        <f>J13*L41</f>
        <v>217.14879999999997</v>
      </c>
      <c r="O11" s="65"/>
    </row>
    <row r="12" spans="2:15" ht="15" customHeight="1" x14ac:dyDescent="0.25">
      <c r="B12" s="211" t="s">
        <v>3</v>
      </c>
      <c r="C12" s="212"/>
      <c r="D12" s="6">
        <f>(H38*J9)+D4</f>
        <v>230.2</v>
      </c>
      <c r="E12" s="47" t="s">
        <v>1</v>
      </c>
      <c r="F12" s="163">
        <f t="shared" si="0"/>
        <v>230.2</v>
      </c>
      <c r="G12" s="47" t="s">
        <v>1</v>
      </c>
      <c r="H12" s="224" t="s">
        <v>11</v>
      </c>
      <c r="I12" s="225"/>
      <c r="J12" s="123">
        <v>32</v>
      </c>
      <c r="K12" s="30"/>
      <c r="L12" s="30"/>
      <c r="M12" s="30"/>
      <c r="N12" s="30"/>
      <c r="O12" s="48"/>
    </row>
    <row r="13" spans="2:15" ht="15" customHeight="1" thickBot="1" x14ac:dyDescent="0.3">
      <c r="B13" s="186" t="s">
        <v>56</v>
      </c>
      <c r="C13" s="187"/>
      <c r="D13" s="123">
        <v>1.5</v>
      </c>
      <c r="E13" s="110"/>
      <c r="F13" s="138">
        <f>F14/D12</f>
        <v>1.5000000000000002</v>
      </c>
      <c r="G13" s="30"/>
      <c r="H13" s="237" t="s">
        <v>57</v>
      </c>
      <c r="I13" s="238"/>
      <c r="J13" s="31">
        <f>J12/100</f>
        <v>0.32</v>
      </c>
      <c r="K13" s="30"/>
      <c r="L13" s="30"/>
      <c r="M13" s="30"/>
      <c r="N13" s="30"/>
      <c r="O13" s="48"/>
    </row>
    <row r="14" spans="2:15" x14ac:dyDescent="0.25">
      <c r="B14" s="213" t="s">
        <v>63</v>
      </c>
      <c r="C14" s="214"/>
      <c r="D14" s="46">
        <f>D13*D12</f>
        <v>345.29999999999995</v>
      </c>
      <c r="E14" s="132"/>
      <c r="F14" s="145">
        <v>345.3</v>
      </c>
      <c r="G14" s="30"/>
      <c r="H14" s="30"/>
      <c r="I14" s="30"/>
      <c r="J14" s="30"/>
      <c r="K14" s="30"/>
      <c r="L14" s="30"/>
      <c r="M14" s="30"/>
      <c r="N14" s="30"/>
      <c r="O14" s="48"/>
    </row>
    <row r="15" spans="2:15" ht="14.45" customHeight="1" x14ac:dyDescent="0.25">
      <c r="B15" s="209" t="s">
        <v>43</v>
      </c>
      <c r="C15" s="210"/>
      <c r="D15" s="43">
        <f>D8+N11</f>
        <v>247.14879999999997</v>
      </c>
      <c r="E15" s="77"/>
      <c r="F15" s="106">
        <f>F8+N11</f>
        <v>247.14879999999997</v>
      </c>
      <c r="G15" s="30"/>
      <c r="H15" s="30"/>
      <c r="I15" s="30"/>
      <c r="J15" s="30"/>
      <c r="K15" s="30"/>
      <c r="L15" s="78"/>
      <c r="M15" s="78"/>
      <c r="N15" s="76"/>
      <c r="O15" s="48"/>
    </row>
    <row r="16" spans="2:15" ht="14.45" customHeight="1" thickBot="1" x14ac:dyDescent="0.3">
      <c r="B16" s="258" t="s">
        <v>29</v>
      </c>
      <c r="C16" s="259"/>
      <c r="D16" s="45">
        <f>D14-D15</f>
        <v>98.151199999999989</v>
      </c>
      <c r="E16" s="130"/>
      <c r="F16" s="107">
        <f>F14-F15</f>
        <v>98.151200000000046</v>
      </c>
      <c r="G16" s="101"/>
      <c r="H16" s="101"/>
      <c r="I16" s="101"/>
      <c r="J16" s="101"/>
      <c r="K16" s="101"/>
      <c r="L16" s="103"/>
      <c r="M16" s="103"/>
      <c r="N16" s="164"/>
      <c r="O16" s="131"/>
    </row>
    <row r="17" spans="2:16" ht="14.45" customHeight="1" thickBot="1" x14ac:dyDescent="0.3">
      <c r="B17" s="49"/>
      <c r="C17" s="30"/>
      <c r="D17" s="30"/>
      <c r="E17" s="30"/>
      <c r="F17" s="30"/>
      <c r="G17" s="30"/>
      <c r="H17" s="78"/>
      <c r="I17" s="78"/>
      <c r="J17" s="77"/>
      <c r="K17" s="30"/>
      <c r="L17" s="30"/>
      <c r="M17" s="30"/>
      <c r="N17" s="75"/>
      <c r="O17" s="48"/>
    </row>
    <row r="18" spans="2:16" ht="15" customHeight="1" thickBot="1" x14ac:dyDescent="0.35">
      <c r="B18" s="49"/>
      <c r="C18" s="30"/>
      <c r="D18" s="300" t="s">
        <v>30</v>
      </c>
      <c r="E18" s="301"/>
      <c r="F18" s="301"/>
      <c r="G18" s="301"/>
      <c r="H18" s="301"/>
      <c r="I18" s="301"/>
      <c r="J18" s="301"/>
      <c r="K18" s="301"/>
      <c r="L18" s="301"/>
      <c r="M18" s="302"/>
      <c r="N18" s="62"/>
      <c r="O18" s="61"/>
      <c r="P18" s="30"/>
    </row>
    <row r="19" spans="2:16" ht="15" customHeight="1" thickBot="1" x14ac:dyDescent="0.3">
      <c r="B19" s="49"/>
      <c r="C19" s="30"/>
      <c r="D19" s="194"/>
      <c r="E19" s="195"/>
      <c r="F19" s="200"/>
      <c r="G19" s="195"/>
      <c r="H19" s="5"/>
      <c r="I19" s="19" t="s">
        <v>51</v>
      </c>
      <c r="J19" s="20" t="s">
        <v>50</v>
      </c>
      <c r="K19" s="239" t="s">
        <v>18</v>
      </c>
      <c r="L19" s="240"/>
      <c r="M19" s="241"/>
      <c r="N19" s="52"/>
      <c r="O19" s="55"/>
      <c r="P19" s="30"/>
    </row>
    <row r="20" spans="2:16" x14ac:dyDescent="0.25">
      <c r="B20" s="49"/>
      <c r="C20" s="30"/>
      <c r="D20" s="196"/>
      <c r="E20" s="197"/>
      <c r="F20" s="201"/>
      <c r="G20" s="197"/>
      <c r="H20" s="3"/>
      <c r="I20" s="3" t="s">
        <v>26</v>
      </c>
      <c r="J20" s="166" t="s">
        <v>14</v>
      </c>
      <c r="K20" s="168" t="s">
        <v>15</v>
      </c>
      <c r="L20" s="19" t="s">
        <v>20</v>
      </c>
      <c r="M20" s="20" t="s">
        <v>19</v>
      </c>
      <c r="N20" s="52"/>
      <c r="O20" s="55"/>
      <c r="P20" s="30"/>
    </row>
    <row r="21" spans="2:16" x14ac:dyDescent="0.25">
      <c r="B21" s="49"/>
      <c r="C21" s="30"/>
      <c r="D21" s="198"/>
      <c r="E21" s="199"/>
      <c r="F21" s="202"/>
      <c r="G21" s="199"/>
      <c r="H21" s="102"/>
      <c r="I21" s="3" t="s">
        <v>17</v>
      </c>
      <c r="J21" s="166" t="s">
        <v>16</v>
      </c>
      <c r="K21" s="32" t="s">
        <v>16</v>
      </c>
      <c r="L21" s="33" t="s">
        <v>16</v>
      </c>
      <c r="M21" s="34" t="s">
        <v>16</v>
      </c>
      <c r="N21" s="52"/>
      <c r="O21" s="55"/>
      <c r="P21" s="30"/>
    </row>
    <row r="22" spans="2:16" ht="15" customHeight="1" thickBot="1" x14ac:dyDescent="0.3">
      <c r="B22" s="49"/>
      <c r="C22" s="30"/>
      <c r="D22" s="217" t="s">
        <v>21</v>
      </c>
      <c r="E22" s="206"/>
      <c r="F22" s="205" t="s">
        <v>22</v>
      </c>
      <c r="G22" s="206"/>
      <c r="H22" s="16" t="s">
        <v>24</v>
      </c>
      <c r="I22" s="16" t="s">
        <v>1</v>
      </c>
      <c r="J22" s="167" t="s">
        <v>1</v>
      </c>
      <c r="K22" s="15" t="s">
        <v>1</v>
      </c>
      <c r="L22" s="16" t="s">
        <v>1</v>
      </c>
      <c r="M22" s="17" t="s">
        <v>1</v>
      </c>
      <c r="N22" s="52"/>
      <c r="O22" s="55"/>
      <c r="P22" s="30"/>
    </row>
    <row r="23" spans="2:16" ht="14.45" customHeight="1" x14ac:dyDescent="0.25">
      <c r="B23" s="49"/>
      <c r="C23" s="30"/>
      <c r="D23" s="190" t="s">
        <v>23</v>
      </c>
      <c r="E23" s="191"/>
      <c r="F23" s="207">
        <f>D2</f>
        <v>42064</v>
      </c>
      <c r="G23" s="208"/>
      <c r="H23" s="19">
        <v>0</v>
      </c>
      <c r="I23" s="172">
        <f>D4</f>
        <v>50</v>
      </c>
      <c r="J23" s="20">
        <v>0</v>
      </c>
      <c r="K23" s="14">
        <v>0</v>
      </c>
      <c r="L23" s="12">
        <v>0</v>
      </c>
      <c r="M23" s="13">
        <v>0</v>
      </c>
      <c r="N23" s="51"/>
      <c r="O23" s="50"/>
      <c r="P23" s="30"/>
    </row>
    <row r="24" spans="2:16" ht="14.45" customHeight="1" x14ac:dyDescent="0.25">
      <c r="B24" s="49"/>
      <c r="C24" s="30"/>
      <c r="D24" s="245">
        <f>D2</f>
        <v>42064</v>
      </c>
      <c r="E24" s="246"/>
      <c r="F24" s="188">
        <f>IF(D24+30&gt;$D$3,$D$3,(D24+30))</f>
        <v>42094</v>
      </c>
      <c r="G24" s="189"/>
      <c r="H24" s="12">
        <f>F24-D24</f>
        <v>30</v>
      </c>
      <c r="I24" s="4">
        <f>($J$9*H24)+I23</f>
        <v>101</v>
      </c>
      <c r="J24" s="28">
        <f>I23*$J$8</f>
        <v>2.75</v>
      </c>
      <c r="K24" s="10">
        <f>J24*H24</f>
        <v>82.5</v>
      </c>
      <c r="L24" s="4">
        <f t="shared" ref="L24:L37" si="1">K24*$J$6</f>
        <v>82.5</v>
      </c>
      <c r="M24" s="7">
        <f t="shared" ref="M24:M37" si="2">K24*$J$7</f>
        <v>0</v>
      </c>
      <c r="N24" s="51"/>
      <c r="O24" s="50"/>
      <c r="P24" s="30"/>
    </row>
    <row r="25" spans="2:16" ht="14.45" customHeight="1" x14ac:dyDescent="0.25">
      <c r="B25" s="49"/>
      <c r="C25" s="30"/>
      <c r="D25" s="203">
        <f>IF(F24&gt;$D$3,$D$3,(F24))</f>
        <v>42094</v>
      </c>
      <c r="E25" s="189"/>
      <c r="F25" s="188">
        <f t="shared" ref="F25:F37" si="3">IF(D25+30&gt;$D$3,$D$3,(D25+30))</f>
        <v>42124</v>
      </c>
      <c r="G25" s="189"/>
      <c r="H25" s="12">
        <f t="shared" ref="H25:H37" si="4">F25-D25</f>
        <v>30</v>
      </c>
      <c r="I25" s="4">
        <f t="shared" ref="I25:I37" si="5">($J$9*H25)+I24</f>
        <v>152</v>
      </c>
      <c r="J25" s="28">
        <f t="shared" ref="J25:J37" si="6">I24*$J$8</f>
        <v>5.5549999999999997</v>
      </c>
      <c r="K25" s="21">
        <f t="shared" ref="K25:K37" si="7">J25*H25</f>
        <v>166.64999999999998</v>
      </c>
      <c r="L25" s="4">
        <f t="shared" si="1"/>
        <v>166.64999999999998</v>
      </c>
      <c r="M25" s="7">
        <f t="shared" si="2"/>
        <v>0</v>
      </c>
      <c r="N25" s="51"/>
      <c r="O25" s="50"/>
      <c r="P25" s="30"/>
    </row>
    <row r="26" spans="2:16" ht="14.45" customHeight="1" x14ac:dyDescent="0.25">
      <c r="B26" s="49"/>
      <c r="C26" s="30"/>
      <c r="D26" s="203">
        <f t="shared" ref="D26:D37" si="8">IF(F25&gt;$D$3,$D$3,(F25))</f>
        <v>42124</v>
      </c>
      <c r="E26" s="189"/>
      <c r="F26" s="188">
        <f t="shared" si="3"/>
        <v>42154</v>
      </c>
      <c r="G26" s="189"/>
      <c r="H26" s="12">
        <f t="shared" si="4"/>
        <v>30</v>
      </c>
      <c r="I26" s="4">
        <f t="shared" si="5"/>
        <v>203</v>
      </c>
      <c r="J26" s="28">
        <f t="shared" si="6"/>
        <v>8.36</v>
      </c>
      <c r="K26" s="21">
        <f t="shared" si="7"/>
        <v>250.79999999999998</v>
      </c>
      <c r="L26" s="4">
        <f t="shared" si="1"/>
        <v>250.79999999999998</v>
      </c>
      <c r="M26" s="7">
        <f t="shared" si="2"/>
        <v>0</v>
      </c>
      <c r="N26" s="51"/>
      <c r="O26" s="50"/>
      <c r="P26" s="30"/>
    </row>
    <row r="27" spans="2:16" ht="14.45" customHeight="1" x14ac:dyDescent="0.25">
      <c r="B27" s="49"/>
      <c r="C27" s="30"/>
      <c r="D27" s="203">
        <f t="shared" si="8"/>
        <v>42154</v>
      </c>
      <c r="E27" s="189"/>
      <c r="F27" s="188">
        <f t="shared" si="3"/>
        <v>42170</v>
      </c>
      <c r="G27" s="189"/>
      <c r="H27" s="12">
        <f t="shared" si="4"/>
        <v>16</v>
      </c>
      <c r="I27" s="4">
        <f t="shared" si="5"/>
        <v>230.2</v>
      </c>
      <c r="J27" s="28">
        <f t="shared" si="6"/>
        <v>11.165000000000001</v>
      </c>
      <c r="K27" s="21">
        <f t="shared" si="7"/>
        <v>178.64000000000001</v>
      </c>
      <c r="L27" s="4">
        <f t="shared" si="1"/>
        <v>178.64000000000001</v>
      </c>
      <c r="M27" s="7">
        <f t="shared" si="2"/>
        <v>0</v>
      </c>
      <c r="N27" s="51"/>
      <c r="O27" s="50"/>
      <c r="P27" s="30"/>
    </row>
    <row r="28" spans="2:16" ht="14.45" customHeight="1" x14ac:dyDescent="0.25">
      <c r="B28" s="49"/>
      <c r="C28" s="30"/>
      <c r="D28" s="203">
        <f t="shared" si="8"/>
        <v>42170</v>
      </c>
      <c r="E28" s="189"/>
      <c r="F28" s="188">
        <f t="shared" si="3"/>
        <v>42170</v>
      </c>
      <c r="G28" s="189"/>
      <c r="H28" s="12">
        <f t="shared" si="4"/>
        <v>0</v>
      </c>
      <c r="I28" s="4">
        <f t="shared" si="5"/>
        <v>230.2</v>
      </c>
      <c r="J28" s="28">
        <f t="shared" si="6"/>
        <v>12.661</v>
      </c>
      <c r="K28" s="21">
        <f t="shared" si="7"/>
        <v>0</v>
      </c>
      <c r="L28" s="4">
        <f t="shared" si="1"/>
        <v>0</v>
      </c>
      <c r="M28" s="7">
        <f t="shared" si="2"/>
        <v>0</v>
      </c>
      <c r="N28" s="51"/>
      <c r="O28" s="50"/>
      <c r="P28" s="30"/>
    </row>
    <row r="29" spans="2:16" ht="14.45" customHeight="1" x14ac:dyDescent="0.25">
      <c r="B29" s="49"/>
      <c r="C29" s="30"/>
      <c r="D29" s="203">
        <f t="shared" si="8"/>
        <v>42170</v>
      </c>
      <c r="E29" s="189"/>
      <c r="F29" s="188">
        <f t="shared" si="3"/>
        <v>42170</v>
      </c>
      <c r="G29" s="189"/>
      <c r="H29" s="12">
        <f t="shared" si="4"/>
        <v>0</v>
      </c>
      <c r="I29" s="4">
        <f t="shared" si="5"/>
        <v>230.2</v>
      </c>
      <c r="J29" s="28">
        <f t="shared" si="6"/>
        <v>12.661</v>
      </c>
      <c r="K29" s="21">
        <f t="shared" si="7"/>
        <v>0</v>
      </c>
      <c r="L29" s="4">
        <f t="shared" si="1"/>
        <v>0</v>
      </c>
      <c r="M29" s="7">
        <f t="shared" si="2"/>
        <v>0</v>
      </c>
      <c r="N29" s="51"/>
      <c r="O29" s="50"/>
      <c r="P29" s="30"/>
    </row>
    <row r="30" spans="2:16" ht="14.45" customHeight="1" x14ac:dyDescent="0.25">
      <c r="B30" s="49"/>
      <c r="C30" s="30"/>
      <c r="D30" s="203">
        <f t="shared" si="8"/>
        <v>42170</v>
      </c>
      <c r="E30" s="189"/>
      <c r="F30" s="188">
        <f t="shared" si="3"/>
        <v>42170</v>
      </c>
      <c r="G30" s="189"/>
      <c r="H30" s="12">
        <f t="shared" si="4"/>
        <v>0</v>
      </c>
      <c r="I30" s="4">
        <f t="shared" si="5"/>
        <v>230.2</v>
      </c>
      <c r="J30" s="28">
        <f t="shared" si="6"/>
        <v>12.661</v>
      </c>
      <c r="K30" s="21">
        <f t="shared" si="7"/>
        <v>0</v>
      </c>
      <c r="L30" s="4">
        <f t="shared" si="1"/>
        <v>0</v>
      </c>
      <c r="M30" s="7">
        <f t="shared" si="2"/>
        <v>0</v>
      </c>
      <c r="N30" s="51"/>
      <c r="O30" s="50"/>
      <c r="P30" s="30"/>
    </row>
    <row r="31" spans="2:16" ht="14.45" customHeight="1" x14ac:dyDescent="0.25">
      <c r="B31" s="49"/>
      <c r="C31" s="30"/>
      <c r="D31" s="203">
        <f t="shared" si="8"/>
        <v>42170</v>
      </c>
      <c r="E31" s="189"/>
      <c r="F31" s="188">
        <f t="shared" si="3"/>
        <v>42170</v>
      </c>
      <c r="G31" s="189"/>
      <c r="H31" s="12">
        <f t="shared" si="4"/>
        <v>0</v>
      </c>
      <c r="I31" s="4">
        <f t="shared" si="5"/>
        <v>230.2</v>
      </c>
      <c r="J31" s="28">
        <f t="shared" si="6"/>
        <v>12.661</v>
      </c>
      <c r="K31" s="21">
        <f t="shared" si="7"/>
        <v>0</v>
      </c>
      <c r="L31" s="4">
        <f t="shared" si="1"/>
        <v>0</v>
      </c>
      <c r="M31" s="7">
        <f t="shared" si="2"/>
        <v>0</v>
      </c>
      <c r="N31" s="51"/>
      <c r="O31" s="50"/>
      <c r="P31" s="30"/>
    </row>
    <row r="32" spans="2:16" ht="14.45" customHeight="1" x14ac:dyDescent="0.25">
      <c r="B32" s="49"/>
      <c r="C32" s="30"/>
      <c r="D32" s="203">
        <f t="shared" si="8"/>
        <v>42170</v>
      </c>
      <c r="E32" s="189"/>
      <c r="F32" s="188">
        <f t="shared" si="3"/>
        <v>42170</v>
      </c>
      <c r="G32" s="189"/>
      <c r="H32" s="12">
        <f t="shared" si="4"/>
        <v>0</v>
      </c>
      <c r="I32" s="4">
        <f t="shared" si="5"/>
        <v>230.2</v>
      </c>
      <c r="J32" s="28">
        <f t="shared" si="6"/>
        <v>12.661</v>
      </c>
      <c r="K32" s="21">
        <f t="shared" si="7"/>
        <v>0</v>
      </c>
      <c r="L32" s="4">
        <f t="shared" si="1"/>
        <v>0</v>
      </c>
      <c r="M32" s="7">
        <f t="shared" si="2"/>
        <v>0</v>
      </c>
      <c r="N32" s="51"/>
      <c r="O32" s="50"/>
      <c r="P32" s="30"/>
    </row>
    <row r="33" spans="2:16" ht="14.45" customHeight="1" x14ac:dyDescent="0.25">
      <c r="B33" s="49"/>
      <c r="C33" s="30"/>
      <c r="D33" s="203">
        <f t="shared" si="8"/>
        <v>42170</v>
      </c>
      <c r="E33" s="189"/>
      <c r="F33" s="188">
        <f t="shared" si="3"/>
        <v>42170</v>
      </c>
      <c r="G33" s="189"/>
      <c r="H33" s="12">
        <f t="shared" si="4"/>
        <v>0</v>
      </c>
      <c r="I33" s="4">
        <f t="shared" si="5"/>
        <v>230.2</v>
      </c>
      <c r="J33" s="28">
        <f t="shared" si="6"/>
        <v>12.661</v>
      </c>
      <c r="K33" s="21">
        <f t="shared" si="7"/>
        <v>0</v>
      </c>
      <c r="L33" s="4">
        <f t="shared" si="1"/>
        <v>0</v>
      </c>
      <c r="M33" s="7">
        <f t="shared" si="2"/>
        <v>0</v>
      </c>
      <c r="N33" s="51"/>
      <c r="O33" s="50"/>
      <c r="P33" s="30"/>
    </row>
    <row r="34" spans="2:16" ht="14.45" customHeight="1" x14ac:dyDescent="0.25">
      <c r="B34" s="49"/>
      <c r="C34" s="30"/>
      <c r="D34" s="203">
        <f t="shared" si="8"/>
        <v>42170</v>
      </c>
      <c r="E34" s="189"/>
      <c r="F34" s="188">
        <f t="shared" si="3"/>
        <v>42170</v>
      </c>
      <c r="G34" s="189"/>
      <c r="H34" s="12">
        <f t="shared" si="4"/>
        <v>0</v>
      </c>
      <c r="I34" s="4">
        <f t="shared" si="5"/>
        <v>230.2</v>
      </c>
      <c r="J34" s="28">
        <f t="shared" si="6"/>
        <v>12.661</v>
      </c>
      <c r="K34" s="21">
        <f t="shared" si="7"/>
        <v>0</v>
      </c>
      <c r="L34" s="4">
        <f t="shared" si="1"/>
        <v>0</v>
      </c>
      <c r="M34" s="7">
        <f t="shared" si="2"/>
        <v>0</v>
      </c>
      <c r="N34" s="51"/>
      <c r="O34" s="50"/>
      <c r="P34" s="30"/>
    </row>
    <row r="35" spans="2:16" ht="14.45" customHeight="1" x14ac:dyDescent="0.25">
      <c r="B35" s="49"/>
      <c r="C35" s="30"/>
      <c r="D35" s="203">
        <f t="shared" si="8"/>
        <v>42170</v>
      </c>
      <c r="E35" s="189"/>
      <c r="F35" s="188">
        <f t="shared" si="3"/>
        <v>42170</v>
      </c>
      <c r="G35" s="189"/>
      <c r="H35" s="12">
        <f t="shared" si="4"/>
        <v>0</v>
      </c>
      <c r="I35" s="4">
        <f t="shared" si="5"/>
        <v>230.2</v>
      </c>
      <c r="J35" s="28">
        <f t="shared" si="6"/>
        <v>12.661</v>
      </c>
      <c r="K35" s="21">
        <f t="shared" si="7"/>
        <v>0</v>
      </c>
      <c r="L35" s="4">
        <f t="shared" si="1"/>
        <v>0</v>
      </c>
      <c r="M35" s="7">
        <f t="shared" si="2"/>
        <v>0</v>
      </c>
      <c r="N35" s="51"/>
      <c r="O35" s="50"/>
      <c r="P35" s="30"/>
    </row>
    <row r="36" spans="2:16" ht="14.45" customHeight="1" x14ac:dyDescent="0.25">
      <c r="B36" s="49"/>
      <c r="C36" s="30"/>
      <c r="D36" s="203">
        <f t="shared" si="8"/>
        <v>42170</v>
      </c>
      <c r="E36" s="189"/>
      <c r="F36" s="188">
        <f t="shared" si="3"/>
        <v>42170</v>
      </c>
      <c r="G36" s="189"/>
      <c r="H36" s="12">
        <f t="shared" si="4"/>
        <v>0</v>
      </c>
      <c r="I36" s="4">
        <f t="shared" si="5"/>
        <v>230.2</v>
      </c>
      <c r="J36" s="28">
        <f t="shared" si="6"/>
        <v>12.661</v>
      </c>
      <c r="K36" s="21">
        <f t="shared" si="7"/>
        <v>0</v>
      </c>
      <c r="L36" s="4">
        <f t="shared" si="1"/>
        <v>0</v>
      </c>
      <c r="M36" s="7">
        <f t="shared" si="2"/>
        <v>0</v>
      </c>
      <c r="N36" s="51"/>
      <c r="O36" s="50"/>
      <c r="P36" s="30"/>
    </row>
    <row r="37" spans="2:16" ht="15" customHeight="1" thickBot="1" x14ac:dyDescent="0.3">
      <c r="B37" s="49"/>
      <c r="C37" s="30"/>
      <c r="D37" s="204">
        <f t="shared" si="8"/>
        <v>42170</v>
      </c>
      <c r="E37" s="193"/>
      <c r="F37" s="192">
        <f t="shared" si="3"/>
        <v>42170</v>
      </c>
      <c r="G37" s="193"/>
      <c r="H37" s="165">
        <f t="shared" si="4"/>
        <v>0</v>
      </c>
      <c r="I37" s="4">
        <f t="shared" si="5"/>
        <v>230.2</v>
      </c>
      <c r="J37" s="28">
        <f t="shared" si="6"/>
        <v>12.661</v>
      </c>
      <c r="K37" s="169">
        <f t="shared" si="7"/>
        <v>0</v>
      </c>
      <c r="L37" s="8">
        <f t="shared" si="1"/>
        <v>0</v>
      </c>
      <c r="M37" s="9">
        <f t="shared" si="2"/>
        <v>0</v>
      </c>
      <c r="N37" s="51"/>
      <c r="O37" s="50"/>
      <c r="P37" s="30"/>
    </row>
    <row r="38" spans="2:16" ht="15" customHeight="1" thickBot="1" x14ac:dyDescent="0.3">
      <c r="B38" s="49"/>
      <c r="C38" s="30"/>
      <c r="D38" s="183" t="s">
        <v>25</v>
      </c>
      <c r="E38" s="184"/>
      <c r="F38" s="184"/>
      <c r="G38" s="185"/>
      <c r="H38" s="54">
        <f>SUM(H24:H37)</f>
        <v>106</v>
      </c>
      <c r="I38" s="19"/>
      <c r="J38" s="24"/>
      <c r="K38" s="232" t="s">
        <v>38</v>
      </c>
      <c r="L38" s="233"/>
      <c r="M38" s="234"/>
      <c r="N38" s="63"/>
      <c r="O38" s="56"/>
      <c r="P38" s="30"/>
    </row>
    <row r="39" spans="2:16" x14ac:dyDescent="0.25">
      <c r="B39" s="49"/>
      <c r="C39" s="30"/>
      <c r="D39" s="203"/>
      <c r="E39" s="189"/>
      <c r="F39" s="188"/>
      <c r="G39" s="189"/>
      <c r="H39" s="25"/>
      <c r="I39" s="3"/>
      <c r="J39" s="28"/>
      <c r="K39" s="21" t="s">
        <v>15</v>
      </c>
      <c r="L39" s="22" t="s">
        <v>20</v>
      </c>
      <c r="M39" s="23" t="s">
        <v>19</v>
      </c>
      <c r="N39" s="51"/>
      <c r="O39" s="50"/>
      <c r="P39" s="30"/>
    </row>
    <row r="40" spans="2:16" x14ac:dyDescent="0.25">
      <c r="B40" s="49"/>
      <c r="C40" s="30"/>
      <c r="D40" s="203"/>
      <c r="E40" s="189"/>
      <c r="F40" s="188"/>
      <c r="G40" s="189"/>
      <c r="H40" s="27"/>
      <c r="I40" s="33"/>
      <c r="J40" s="35"/>
      <c r="K40" s="36" t="s">
        <v>1</v>
      </c>
      <c r="L40" s="4" t="s">
        <v>1</v>
      </c>
      <c r="M40" s="50" t="s">
        <v>1</v>
      </c>
      <c r="N40" s="51"/>
      <c r="O40" s="50"/>
      <c r="P40" s="30"/>
    </row>
    <row r="41" spans="2:16" ht="15" customHeight="1" thickBot="1" x14ac:dyDescent="0.3">
      <c r="B41" s="53"/>
      <c r="C41" s="66"/>
      <c r="D41" s="204"/>
      <c r="E41" s="193"/>
      <c r="F41" s="192"/>
      <c r="G41" s="193"/>
      <c r="H41" s="26"/>
      <c r="I41" s="16"/>
      <c r="J41" s="29"/>
      <c r="K41" s="11">
        <f>SUM(K24:K36)</f>
        <v>678.58999999999992</v>
      </c>
      <c r="L41" s="8">
        <f>SUM(L24:L36)</f>
        <v>678.58999999999992</v>
      </c>
      <c r="M41" s="9">
        <f>SUM(M24:M36)</f>
        <v>0</v>
      </c>
      <c r="N41" s="64"/>
      <c r="O41" s="57"/>
      <c r="P41" s="30"/>
    </row>
    <row r="42" spans="2:16" x14ac:dyDescent="0.25">
      <c r="G42" s="2"/>
      <c r="H42" s="2"/>
      <c r="I42" s="2"/>
      <c r="N42" s="30"/>
      <c r="O42" s="30"/>
      <c r="P42" s="30"/>
    </row>
    <row r="43" spans="2:16" x14ac:dyDescent="0.25">
      <c r="H43" s="2"/>
      <c r="I43" s="2"/>
    </row>
    <row r="44" spans="2:16" x14ac:dyDescent="0.25">
      <c r="H44" s="2"/>
      <c r="I44" s="2"/>
    </row>
    <row r="45" spans="2:16" x14ac:dyDescent="0.25">
      <c r="H45" s="2"/>
      <c r="I45" s="2"/>
    </row>
  </sheetData>
  <sheetProtection algorithmName="SHA-512" hashValue="JFmODzdNdwdl54+xTMXDpG+yyy/v4K4DKXkL4jcOyEr1AHAgWU2sL/O9uOi8fuAcxzcVqsD03kIBIAY/TBuSjQ==" saltValue="gMpQrh+ple11uPxr/dwi/A==" spinCount="100000" sheet="1" objects="1" scenarios="1"/>
  <mergeCells count="77">
    <mergeCell ref="D38:G38"/>
    <mergeCell ref="L10:N10"/>
    <mergeCell ref="L7:N7"/>
    <mergeCell ref="H11:J11"/>
    <mergeCell ref="L8:M8"/>
    <mergeCell ref="F19:G19"/>
    <mergeCell ref="F20:G20"/>
    <mergeCell ref="F21:G21"/>
    <mergeCell ref="F22:G22"/>
    <mergeCell ref="F23:G23"/>
    <mergeCell ref="F24:G24"/>
    <mergeCell ref="F26:G26"/>
    <mergeCell ref="F27:G27"/>
    <mergeCell ref="F28:G28"/>
    <mergeCell ref="F29:G29"/>
    <mergeCell ref="F30:G30"/>
    <mergeCell ref="B16:C16"/>
    <mergeCell ref="H13:I13"/>
    <mergeCell ref="L11:M11"/>
    <mergeCell ref="D18:M18"/>
    <mergeCell ref="B15:C15"/>
    <mergeCell ref="B13:C13"/>
    <mergeCell ref="B14:C14"/>
    <mergeCell ref="B11:C11"/>
    <mergeCell ref="B12:C12"/>
    <mergeCell ref="H12:I12"/>
    <mergeCell ref="B9:C9"/>
    <mergeCell ref="H9:I9"/>
    <mergeCell ref="B10:C10"/>
    <mergeCell ref="B7:C7"/>
    <mergeCell ref="L5:M5"/>
    <mergeCell ref="B8:C8"/>
    <mergeCell ref="H8:I8"/>
    <mergeCell ref="B1:O1"/>
    <mergeCell ref="H5:I5"/>
    <mergeCell ref="B4:C4"/>
    <mergeCell ref="H6:I6"/>
    <mergeCell ref="L4:N4"/>
    <mergeCell ref="H4:J4"/>
    <mergeCell ref="B2:C2"/>
    <mergeCell ref="B3:C3"/>
    <mergeCell ref="E5:E6"/>
    <mergeCell ref="F31:G31"/>
    <mergeCell ref="F32:G32"/>
    <mergeCell ref="F33:G33"/>
    <mergeCell ref="D27:E27"/>
    <mergeCell ref="D28:E28"/>
    <mergeCell ref="D29:E29"/>
    <mergeCell ref="D30:E30"/>
    <mergeCell ref="D31:E31"/>
    <mergeCell ref="D21:E21"/>
    <mergeCell ref="D22:E22"/>
    <mergeCell ref="D23:E23"/>
    <mergeCell ref="D24:E24"/>
    <mergeCell ref="D26:E26"/>
    <mergeCell ref="D39:E39"/>
    <mergeCell ref="D40:E40"/>
    <mergeCell ref="D41:E41"/>
    <mergeCell ref="F39:G39"/>
    <mergeCell ref="F40:G40"/>
    <mergeCell ref="F41:G41"/>
    <mergeCell ref="K19:M19"/>
    <mergeCell ref="D25:E25"/>
    <mergeCell ref="F25:G25"/>
    <mergeCell ref="K38:M38"/>
    <mergeCell ref="D37:E37"/>
    <mergeCell ref="D32:E32"/>
    <mergeCell ref="D33:E33"/>
    <mergeCell ref="D34:E34"/>
    <mergeCell ref="D35:E35"/>
    <mergeCell ref="D36:E36"/>
    <mergeCell ref="F34:G34"/>
    <mergeCell ref="F35:G35"/>
    <mergeCell ref="F36:G36"/>
    <mergeCell ref="F37:G37"/>
    <mergeCell ref="D19:E19"/>
    <mergeCell ref="D20:E20"/>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Welcome</vt:lpstr>
      <vt:lpstr>Beef</vt:lpstr>
      <vt:lpstr>Lambs</vt:lpstr>
      <vt:lpstr>Goats</vt:lpstr>
      <vt:lpstr>Hogs</vt:lpstr>
      <vt:lpstr>Welcome!Print_Area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Jesse</dc:creator>
  <cp:lastModifiedBy>CJ</cp:lastModifiedBy>
  <dcterms:created xsi:type="dcterms:W3CDTF">2015-04-07T20:30:41Z</dcterms:created>
  <dcterms:modified xsi:type="dcterms:W3CDTF">2015-07-01T18:05:58Z</dcterms:modified>
</cp:coreProperties>
</file>