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F:\003 - ABM\Decison Tools\"/>
    </mc:Choice>
  </mc:AlternateContent>
  <xr:revisionPtr revIDLastSave="0" documentId="8_{CFE8318D-3807-4CE1-AC53-2E97DDBEACEE}" xr6:coauthVersionLast="47" xr6:coauthVersionMax="47" xr10:uidLastSave="{00000000-0000-0000-0000-000000000000}"/>
  <bookViews>
    <workbookView xWindow="22932" yWindow="-108" windowWidth="23256" windowHeight="12576" xr2:uid="{00000000-000D-0000-FFFF-FFFF00000000}"/>
  </bookViews>
  <sheets>
    <sheet name="Buy Hay - Sell Cows" sheetId="11" r:id="rId1"/>
  </sheets>
  <definedNames>
    <definedName name="_xlnm.Print_Area" localSheetId="0">'Buy Hay - Sell Cows'!$B$1:$T$22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0" i="11" l="1"/>
  <c r="R10" i="11"/>
  <c r="Q10" i="11"/>
  <c r="P10" i="11"/>
  <c r="O10" i="11"/>
  <c r="O12" i="11" s="1"/>
  <c r="P12" i="11" s="1"/>
  <c r="Q12" i="11" s="1"/>
  <c r="R12" i="11" s="1"/>
  <c r="S12" i="11" s="1"/>
  <c r="S11" i="11"/>
  <c r="R11" i="11"/>
  <c r="Q11" i="11"/>
  <c r="P11" i="11"/>
  <c r="O11" i="11"/>
  <c r="AH58" i="11"/>
  <c r="AH59" i="11" s="1"/>
  <c r="AG58" i="11"/>
  <c r="AG59" i="11" s="1"/>
  <c r="AF58" i="11"/>
  <c r="AF59" i="11" s="1"/>
  <c r="AE58" i="11"/>
  <c r="AE59" i="11" s="1"/>
  <c r="AD58" i="11"/>
  <c r="AD59" i="11" s="1"/>
  <c r="O9" i="11" l="1"/>
  <c r="R9" i="11"/>
  <c r="S9" i="11"/>
  <c r="P9" i="11"/>
  <c r="Q9" i="11"/>
  <c r="AH51" i="11"/>
  <c r="AH53" i="11" s="1"/>
  <c r="AG51" i="11"/>
  <c r="AG53" i="11" s="1"/>
  <c r="AF51" i="11"/>
  <c r="AF53" i="11" s="1"/>
  <c r="AE51" i="11"/>
  <c r="AE53" i="11" s="1"/>
  <c r="AD51" i="11"/>
  <c r="AD52" i="11" s="1"/>
  <c r="AD54" i="11" s="1"/>
  <c r="O7" i="11"/>
  <c r="F14" i="11"/>
  <c r="AD50" i="11" s="1"/>
  <c r="AD60" i="11" l="1"/>
  <c r="AG52" i="11"/>
  <c r="AG54" i="11" s="1"/>
  <c r="AG55" i="11" s="1"/>
  <c r="R8" i="11" s="1"/>
  <c r="R13" i="11" s="1"/>
  <c r="AH52" i="11"/>
  <c r="AH54" i="11" s="1"/>
  <c r="AH55" i="11" s="1"/>
  <c r="S8" i="11" s="1"/>
  <c r="S13" i="11" s="1"/>
  <c r="AD53" i="11"/>
  <c r="AD55" i="11" s="1"/>
  <c r="O8" i="11" s="1"/>
  <c r="O13" i="11" s="1"/>
  <c r="AE52" i="11"/>
  <c r="AE54" i="11" s="1"/>
  <c r="AE55" i="11" s="1"/>
  <c r="P8" i="11" s="1"/>
  <c r="P13" i="11" s="1"/>
  <c r="AF52" i="11"/>
  <c r="AF54" i="11" s="1"/>
  <c r="AF55" i="11" s="1"/>
  <c r="Q8" i="11" s="1"/>
  <c r="Q13" i="11" s="1"/>
  <c r="G14" i="11"/>
  <c r="AD61" i="11" l="1"/>
  <c r="AE60" i="11"/>
  <c r="H14" i="11"/>
  <c r="AE50" i="11"/>
  <c r="O18" i="11" l="1"/>
  <c r="AE61" i="11"/>
  <c r="AF60" i="11"/>
  <c r="I14" i="11"/>
  <c r="AF50" i="11"/>
  <c r="Q18" i="11" l="1"/>
  <c r="P18" i="11"/>
  <c r="AG60" i="11"/>
  <c r="AF61" i="11"/>
  <c r="J14" i="11"/>
  <c r="AH50" i="11" s="1"/>
  <c r="AG50" i="11"/>
  <c r="AH60" i="11" l="1"/>
  <c r="AG61" i="11"/>
  <c r="O14" i="11"/>
  <c r="R18" i="11" l="1"/>
  <c r="AH61" i="11"/>
  <c r="P14" i="11"/>
  <c r="Q14" i="11" s="1"/>
  <c r="S18" i="11" l="1"/>
  <c r="S15" i="11"/>
  <c r="S16" i="11" s="1"/>
  <c r="Q15" i="11"/>
  <c r="Q16" i="11" s="1"/>
  <c r="R15" i="11"/>
  <c r="R16" i="11" s="1"/>
  <c r="P15" i="11"/>
  <c r="P16" i="11" s="1"/>
  <c r="O15" i="11"/>
  <c r="R14" i="11"/>
  <c r="O16" i="11" l="1"/>
  <c r="O17" i="11" s="1"/>
  <c r="P17" i="11" s="1"/>
  <c r="Q17" i="11" s="1"/>
  <c r="R17" i="11" s="1"/>
  <c r="S17" i="11" s="1"/>
  <c r="S14" i="11"/>
  <c r="P7" i="11" l="1"/>
  <c r="Q7" i="11" s="1"/>
  <c r="R7" i="11" s="1"/>
  <c r="S7"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Tranel,Jeffrey</author>
    <author>Jeff Tranel</author>
  </authors>
  <commentList>
    <comment ref="F7" authorId="0" shapeId="0" xr:uid="{00000000-0006-0000-0000-000001000000}">
      <text>
        <r>
          <rPr>
            <sz val="9"/>
            <color indexed="81"/>
            <rFont val="Tahoma"/>
            <family val="2"/>
          </rPr>
          <t>Annual cow costs are the total costs to own a cow for one year.</t>
        </r>
      </text>
    </comment>
    <comment ref="C8" authorId="0" shapeId="0" xr:uid="{00000000-0006-0000-0000-000002000000}">
      <text>
        <r>
          <rPr>
            <sz val="10"/>
            <color indexed="81"/>
            <rFont val="Tahoma"/>
            <family val="2"/>
          </rPr>
          <t>This number is the number of breeding females in the herd that were exposed to breeding via bull or A.I.</t>
        </r>
      </text>
    </comment>
    <comment ref="N8" authorId="0" shapeId="0" xr:uid="{00000000-0006-0000-0000-000003000000}">
      <text>
        <r>
          <rPr>
            <sz val="10"/>
            <color indexed="81"/>
            <rFont val="Tahoma"/>
            <family val="2"/>
          </rPr>
          <t>Assumes that all weaned calves are sold (even if to one's self for retained replacement heifers.
= (number of steers X average weight X price)
+ (number of heifers X averge weight X steer price less $0.07)</t>
        </r>
      </text>
    </comment>
    <comment ref="C9" authorId="0" shapeId="0" xr:uid="{00000000-0006-0000-0000-000004000000}">
      <text>
        <r>
          <rPr>
            <sz val="10"/>
            <color indexed="81"/>
            <rFont val="Tahoma"/>
            <family val="2"/>
          </rPr>
          <t>Enter the number of calves weaned from the number of cows in the herd (females exposed to breeding).
It is assumed that half of the weaned calves are steers and half are heifers.</t>
        </r>
      </text>
    </comment>
    <comment ref="F9" authorId="0" shapeId="0" xr:uid="{00000000-0006-0000-0000-000005000000}">
      <text>
        <r>
          <rPr>
            <sz val="9"/>
            <color indexed="81"/>
            <rFont val="Tahoma"/>
            <family val="2"/>
          </rPr>
          <t>Non-hay costs include all costs of owning a cow less hay costs.</t>
        </r>
      </text>
    </comment>
    <comment ref="N10" authorId="0" shapeId="0" xr:uid="{00000000-0006-0000-0000-000006000000}">
      <text>
        <r>
          <rPr>
            <sz val="9"/>
            <color indexed="81"/>
            <rFont val="Tahoma"/>
            <family val="2"/>
          </rPr>
          <t>Annual Hay Costs
= days hay is fed
X amount of hay fed per day
X price of alfalfa hay</t>
        </r>
      </text>
    </comment>
    <comment ref="C11" authorId="0" shapeId="0" xr:uid="{00000000-0006-0000-0000-000007000000}">
      <text>
        <r>
          <rPr>
            <sz val="10"/>
            <color indexed="81"/>
            <rFont val="Tahoma"/>
            <family val="2"/>
          </rPr>
          <t>Should be the average weight of all steers weaned.
Assumed to be the net sale weight.</t>
        </r>
      </text>
    </comment>
    <comment ref="N11" authorId="0" shapeId="0" xr:uid="{00000000-0006-0000-0000-000008000000}">
      <text>
        <r>
          <rPr>
            <sz val="9"/>
            <color indexed="81"/>
            <rFont val="Tahoma"/>
            <family val="2"/>
          </rPr>
          <t>Annual Hay Costs
= days hay is fed
X amount of hay fed per day
X price of alfalfa hay</t>
        </r>
      </text>
    </comment>
    <comment ref="C12" authorId="0" shapeId="0" xr:uid="{00000000-0006-0000-0000-000009000000}">
      <text>
        <r>
          <rPr>
            <sz val="10"/>
            <color indexed="81"/>
            <rFont val="Tahoma"/>
            <family val="2"/>
          </rPr>
          <t>Should be the average weight of all heifers weaned.
Assumed to be the net sale weight.</t>
        </r>
      </text>
    </comment>
    <comment ref="C15" authorId="1" shapeId="0" xr:uid="{00000000-0006-0000-0000-00000A000000}">
      <text>
        <r>
          <rPr>
            <sz val="11"/>
            <color indexed="81"/>
            <rFont val="Tahoma"/>
            <family val="2"/>
          </rPr>
          <t>It is assumed that heifer prices will be $0.07 per pound less than prices for steers.</t>
        </r>
      </text>
    </comment>
    <comment ref="N15" authorId="1" shapeId="0" xr:uid="{00000000-0006-0000-0000-00000B000000}">
      <text>
        <r>
          <rPr>
            <sz val="10"/>
            <color indexed="81"/>
            <rFont val="Tahoma"/>
            <family val="2"/>
          </rPr>
          <t>The current value of a cow is what she could be sold for today plus future profits.
If this value is more than market value, the cow should be kept in the herd. If this value is less than market value, the cow should be sold.</t>
        </r>
        <r>
          <rPr>
            <b/>
            <sz val="9"/>
            <color indexed="81"/>
            <rFont val="Tahoma"/>
            <family val="2"/>
          </rPr>
          <t xml:space="preserve">
</t>
        </r>
      </text>
    </comment>
    <comment ref="N16" authorId="0" shapeId="0" xr:uid="{00000000-0006-0000-0000-00000C000000}">
      <text>
        <r>
          <rPr>
            <sz val="10"/>
            <color indexed="81"/>
            <rFont val="Tahoma"/>
            <family val="2"/>
          </rPr>
          <t>"Annual Speculative Profit" is the difference between the value of the cow kept in the herd and the market value of the cow.</t>
        </r>
      </text>
    </comment>
    <comment ref="N17" authorId="0" shapeId="0" xr:uid="{00000000-0006-0000-0000-00000D000000}">
      <text>
        <r>
          <rPr>
            <sz val="10"/>
            <color indexed="81"/>
            <rFont val="Tahoma"/>
            <family val="2"/>
          </rPr>
          <t>Accumulated Speculative Profit is the dollar amount you would realize if you retained ownership for sale in five years hence.</t>
        </r>
        <r>
          <rPr>
            <sz val="9"/>
            <color indexed="81"/>
            <rFont val="Tahoma"/>
            <family val="2"/>
          </rPr>
          <t xml:space="preserve">
</t>
        </r>
      </text>
    </comment>
    <comment ref="C18" authorId="0" shapeId="0" xr:uid="{00000000-0006-0000-0000-00000E000000}">
      <text>
        <r>
          <rPr>
            <sz val="10"/>
            <color indexed="81"/>
            <rFont val="Tahoma"/>
            <family val="2"/>
          </rPr>
          <t xml:space="preserve">Additional hay to be fed cows due to drought or other situation in which normal grazing is unavailable.
Enter the total amount of hay (in pounds) fed each cow in the herd in </t>
        </r>
        <r>
          <rPr>
            <b/>
            <u/>
            <sz val="10"/>
            <color indexed="81"/>
            <rFont val="Tahoma"/>
            <family val="2"/>
          </rPr>
          <t>addition</t>
        </r>
        <r>
          <rPr>
            <sz val="10"/>
            <color indexed="81"/>
            <rFont val="Tahoma"/>
            <family val="2"/>
          </rPr>
          <t xml:space="preserve"> to the normal amount of hay fed each year.</t>
        </r>
      </text>
    </comment>
    <comment ref="N18" authorId="0" shapeId="0" xr:uid="{00000000-0006-0000-0000-00000F000000}">
      <text>
        <r>
          <rPr>
            <sz val="10"/>
            <color indexed="81"/>
            <rFont val="Tahoma"/>
            <family val="2"/>
          </rPr>
          <t>"Cow &amp; Calf Sold Each Year" is what that cow is worth to the owner (salvage + calf + profits) if sold in the fall of that specific year.</t>
        </r>
        <r>
          <rPr>
            <sz val="9"/>
            <color indexed="81"/>
            <rFont val="Tahoma"/>
            <family val="2"/>
          </rPr>
          <t xml:space="preserve">
This value may be be less than the "value of cow kept in the herd", because it does not include future profits.</t>
        </r>
      </text>
    </comment>
  </commentList>
</comments>
</file>

<file path=xl/sharedStrings.xml><?xml version="1.0" encoding="utf-8"?>
<sst xmlns="http://schemas.openxmlformats.org/spreadsheetml/2006/main" count="41" uniqueCount="40">
  <si>
    <t>What is the current year?</t>
  </si>
  <si>
    <t>Revenues</t>
  </si>
  <si>
    <t>Market Value of Cows ($/cow)</t>
  </si>
  <si>
    <t>Annual Speculative Profit</t>
  </si>
  <si>
    <t>Accumulated Speculative Profit</t>
  </si>
  <si>
    <t>Steers (lbs per head)</t>
  </si>
  <si>
    <t>Heifers (lbs per head)</t>
  </si>
  <si>
    <t>Value of Cow Kept in Herd</t>
  </si>
  <si>
    <t>If Cow &amp; Calf Sold Each Year</t>
  </si>
  <si>
    <t>Non-Hay Costs</t>
  </si>
  <si>
    <t>Hay Costs</t>
  </si>
  <si>
    <t>Accumulated Pre-Tax Protfits</t>
  </si>
  <si>
    <t>Estimated Prices:</t>
  </si>
  <si>
    <t>Number of calves weaned?</t>
  </si>
  <si>
    <t>Average Weaning Weights:</t>
  </si>
  <si>
    <t>DATA INPUT</t>
  </si>
  <si>
    <t>RESULTS ($/cow in herd)</t>
  </si>
  <si>
    <t>Number of Steers Weaned</t>
  </si>
  <si>
    <t>Number of Heifers Weaned</t>
  </si>
  <si>
    <t>Total Income from Steers</t>
  </si>
  <si>
    <t>Total Income from Heifers</t>
  </si>
  <si>
    <t>Total Revenues</t>
  </si>
  <si>
    <t>Costs</t>
  </si>
  <si>
    <t>Hay Cost Per Cow</t>
  </si>
  <si>
    <t>Non-Hay Cost Per Cow</t>
  </si>
  <si>
    <t>Annual Cow Costs</t>
  </si>
  <si>
    <t>Annual "cow costs"?</t>
  </si>
  <si>
    <t>If "Value of Cow Kept in Herd" is less than the "Market Value of Cows", 
the financial based decision would be to sell the cows.</t>
  </si>
  <si>
    <t>Hay Fed Per Cow Per Year (tons)</t>
  </si>
  <si>
    <t>Steer Calves ($/lb)</t>
  </si>
  <si>
    <t>Annual Pre-Tax Profits</t>
  </si>
  <si>
    <t>Additional Hay Costs</t>
  </si>
  <si>
    <t>Additional Hay Fed (lbs/cow)</t>
  </si>
  <si>
    <t>Hay ($/ton)</t>
  </si>
  <si>
    <t>Number of females in herd?</t>
  </si>
  <si>
    <r>
      <rPr>
        <sz val="14"/>
        <color rgb="FF339933"/>
        <rFont val="Arial Rounded MT Bold"/>
        <family val="2"/>
      </rPr>
      <t>Should I Buy Hay or Sell Cows?  v2023</t>
    </r>
    <r>
      <rPr>
        <sz val="11"/>
        <color theme="1"/>
        <rFont val="Calibri"/>
        <family val="2"/>
        <scheme val="minor"/>
      </rPr>
      <t xml:space="preserve"> 
Jeffrey E. Tranel, Jenny Beiermann, and R. Brent Young
https://ABM.extension.colostate.edu
March 2023</t>
    </r>
  </si>
  <si>
    <t>An ABM Decision Tool is designed to help beef cow owners make decisions regarding if a cow should be sold or continued to be owned. It is for educational purposes only.  
Colorado State University is an equal access and equal opportunity university.</t>
  </si>
  <si>
    <t>Hay fed in typical year (lbs/day/cow)</t>
  </si>
  <si>
    <t>Annual percentage change to non-hay costs?</t>
  </si>
  <si>
    <t>Days per year hay is fed in typical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</si>
</sst>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_);[Red]\(0\)"/>
  </numFmts>
  <fonts count="19" x14ac:knownFonts="1">
    <font>
      <sz val="11"/>
      <color theme="1"/>
      <name val="Calibri"/>
      <family val="2"/>
      <scheme val="minor"/>
    </font>
    <font>
      <sz val="11"/>
      <color theme="1"/>
      <name val="Calibri"/>
      <family val="2"/>
      <scheme val="minor"/>
    </font>
    <font>
      <sz val="10"/>
      <color indexed="81"/>
      <name val="Tahoma"/>
      <family val="2"/>
    </font>
    <font>
      <b/>
      <sz val="9"/>
      <color indexed="81"/>
      <name val="Tahoma"/>
      <family val="2"/>
    </font>
    <font>
      <sz val="11"/>
      <color indexed="81"/>
      <name val="Tahoma"/>
      <family val="2"/>
    </font>
    <font>
      <sz val="10"/>
      <color theme="1"/>
      <name val="Calibri"/>
      <family val="2"/>
      <scheme val="minor"/>
    </font>
    <font>
      <sz val="10"/>
      <color rgb="FF0000FF"/>
      <name val="Calibri"/>
      <family val="2"/>
      <scheme val="minor"/>
    </font>
    <font>
      <b/>
      <sz val="10"/>
      <color theme="1"/>
      <name val="Calibri"/>
      <family val="2"/>
      <scheme val="minor"/>
    </font>
    <font>
      <i/>
      <sz val="11"/>
      <name val="Calibri"/>
      <family val="2"/>
      <scheme val="minor"/>
    </font>
    <font>
      <b/>
      <sz val="10"/>
      <color rgb="FF0000FF"/>
      <name val="Calibri"/>
      <family val="2"/>
      <scheme val="minor"/>
    </font>
    <font>
      <b/>
      <sz val="10"/>
      <color theme="0"/>
      <name val="Calibri"/>
      <family val="2"/>
      <scheme val="minor"/>
    </font>
    <font>
      <sz val="9"/>
      <color indexed="81"/>
      <name val="Tahoma"/>
      <family val="2"/>
    </font>
    <font>
      <b/>
      <sz val="11"/>
      <color theme="0"/>
      <name val="Calibri"/>
      <family val="2"/>
      <scheme val="minor"/>
    </font>
    <font>
      <sz val="9"/>
      <color theme="1"/>
      <name val="Calibri"/>
      <family val="2"/>
      <scheme val="minor"/>
    </font>
    <font>
      <sz val="14"/>
      <color rgb="FF339933"/>
      <name val="Arial Rounded MT Bold"/>
      <family val="2"/>
    </font>
    <font>
      <i/>
      <sz val="9"/>
      <color theme="1"/>
      <name val="Calibri"/>
      <family val="2"/>
      <scheme val="minor"/>
    </font>
    <font>
      <i/>
      <sz val="10"/>
      <color theme="1"/>
      <name val="Calibri"/>
      <family val="2"/>
      <scheme val="minor"/>
    </font>
    <font>
      <b/>
      <sz val="10"/>
      <name val="Calibri"/>
      <family val="2"/>
      <scheme val="minor"/>
    </font>
    <font>
      <b/>
      <u/>
      <sz val="10"/>
      <color indexed="81"/>
      <name val="Tahoma"/>
      <family val="2"/>
    </font>
  </fonts>
  <fills count="8">
    <fill>
      <patternFill patternType="none"/>
    </fill>
    <fill>
      <patternFill patternType="gray125"/>
    </fill>
    <fill>
      <patternFill patternType="solid">
        <fgColor rgb="FF0000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1">
    <xf numFmtId="0" fontId="0" fillId="0" borderId="0" xfId="0"/>
    <xf numFmtId="6" fontId="9" fillId="4" borderId="6" xfId="0" applyNumberFormat="1" applyFont="1" applyFill="1" applyBorder="1" applyAlignment="1" applyProtection="1">
      <alignment horizontal="center" vertical="center"/>
      <protection locked="0" hidden="1"/>
    </xf>
    <xf numFmtId="9" fontId="9" fillId="4" borderId="6" xfId="1" applyFont="1" applyFill="1" applyBorder="1" applyAlignment="1" applyProtection="1">
      <alignment horizontal="center" vertical="center"/>
      <protection locked="0" hidden="1"/>
    </xf>
    <xf numFmtId="38" fontId="6" fillId="4" borderId="6" xfId="0" applyNumberFormat="1" applyFont="1" applyFill="1" applyBorder="1" applyAlignment="1" applyProtection="1">
      <alignment horizontal="center" vertical="center"/>
      <protection locked="0" hidden="1"/>
    </xf>
    <xf numFmtId="40" fontId="6" fillId="4" borderId="6" xfId="0" applyNumberFormat="1" applyFont="1" applyFill="1" applyBorder="1" applyAlignment="1" applyProtection="1">
      <alignment horizontal="center" vertical="center"/>
      <protection locked="0" hidden="1"/>
    </xf>
    <xf numFmtId="0" fontId="0" fillId="0" borderId="0" xfId="0" applyAlignment="1">
      <alignment vertical="center"/>
    </xf>
    <xf numFmtId="0" fontId="0" fillId="0" borderId="0" xfId="0" applyAlignment="1" applyProtection="1">
      <alignment vertical="center"/>
      <protection hidden="1"/>
    </xf>
    <xf numFmtId="0" fontId="0" fillId="4" borderId="5" xfId="0" applyFill="1" applyBorder="1" applyAlignment="1" applyProtection="1">
      <alignment vertical="center"/>
      <protection hidden="1"/>
    </xf>
    <xf numFmtId="0" fontId="0" fillId="4" borderId="0" xfId="0" applyFill="1" applyAlignment="1" applyProtection="1">
      <alignment vertical="center"/>
      <protection hidden="1"/>
    </xf>
    <xf numFmtId="0" fontId="0" fillId="4" borderId="6" xfId="0" applyFill="1" applyBorder="1" applyAlignment="1" applyProtection="1">
      <alignment vertical="center"/>
      <protection hidden="1"/>
    </xf>
    <xf numFmtId="0" fontId="0" fillId="3" borderId="5" xfId="0" applyFill="1" applyBorder="1" applyAlignment="1">
      <alignment vertical="center"/>
    </xf>
    <xf numFmtId="0" fontId="0" fillId="3" borderId="0" xfId="0" applyFill="1" applyAlignment="1">
      <alignment vertical="center"/>
    </xf>
    <xf numFmtId="0" fontId="0" fillId="3" borderId="6" xfId="0" applyFill="1" applyBorder="1" applyAlignment="1">
      <alignment vertical="center"/>
    </xf>
    <xf numFmtId="0" fontId="5" fillId="4" borderId="0" xfId="0" applyFont="1" applyFill="1" applyAlignment="1" applyProtection="1">
      <alignment vertical="center"/>
      <protection hidden="1"/>
    </xf>
    <xf numFmtId="0" fontId="0" fillId="4" borderId="0" xfId="0" applyFill="1" applyAlignment="1">
      <alignment vertical="center"/>
    </xf>
    <xf numFmtId="0" fontId="0" fillId="3" borderId="5" xfId="0" applyFill="1" applyBorder="1" applyAlignment="1" applyProtection="1">
      <alignment vertical="center"/>
      <protection hidden="1"/>
    </xf>
    <xf numFmtId="0" fontId="0" fillId="3" borderId="0" xfId="0" applyFill="1" applyAlignment="1" applyProtection="1">
      <alignment vertical="center"/>
      <protection hidden="1"/>
    </xf>
    <xf numFmtId="164" fontId="7" fillId="3" borderId="8" xfId="0" applyNumberFormat="1" applyFont="1" applyFill="1" applyBorder="1" applyAlignment="1" applyProtection="1">
      <alignment horizontal="right" vertical="center"/>
      <protection hidden="1"/>
    </xf>
    <xf numFmtId="0" fontId="0" fillId="3" borderId="6" xfId="0" applyFill="1" applyBorder="1" applyAlignment="1" applyProtection="1">
      <alignment vertical="center"/>
      <protection hidden="1"/>
    </xf>
    <xf numFmtId="0" fontId="5" fillId="4" borderId="0" xfId="0" applyFont="1" applyFill="1" applyAlignment="1" applyProtection="1">
      <alignment horizontal="left" vertical="center"/>
      <protection hidden="1"/>
    </xf>
    <xf numFmtId="0" fontId="0" fillId="4" borderId="6" xfId="0" applyFill="1" applyBorder="1" applyAlignment="1">
      <alignment vertical="center"/>
    </xf>
    <xf numFmtId="0" fontId="5" fillId="3" borderId="0" xfId="0" applyFont="1" applyFill="1" applyAlignment="1" applyProtection="1">
      <alignment vertical="center"/>
      <protection hidden="1"/>
    </xf>
    <xf numFmtId="38" fontId="5" fillId="3" borderId="0" xfId="0" applyNumberFormat="1" applyFont="1" applyFill="1" applyAlignment="1" applyProtection="1">
      <alignment vertical="center"/>
      <protection hidden="1"/>
    </xf>
    <xf numFmtId="0" fontId="8" fillId="3" borderId="6" xfId="0" applyFont="1" applyFill="1" applyBorder="1" applyAlignment="1" applyProtection="1">
      <alignment vertical="center" wrapText="1"/>
      <protection hidden="1"/>
    </xf>
    <xf numFmtId="38" fontId="15" fillId="3" borderId="0" xfId="0" applyNumberFormat="1" applyFont="1" applyFill="1" applyAlignment="1" applyProtection="1">
      <alignment horizontal="left" vertical="center"/>
      <protection hidden="1"/>
    </xf>
    <xf numFmtId="38" fontId="15" fillId="3" borderId="10" xfId="0" applyNumberFormat="1" applyFont="1" applyFill="1" applyBorder="1" applyAlignment="1" applyProtection="1">
      <alignment horizontal="left" vertical="center"/>
      <protection hidden="1"/>
    </xf>
    <xf numFmtId="0" fontId="5" fillId="3" borderId="10" xfId="0" applyFont="1" applyFill="1" applyBorder="1" applyAlignment="1" applyProtection="1">
      <alignment vertical="center"/>
      <protection hidden="1"/>
    </xf>
    <xf numFmtId="38" fontId="5" fillId="3" borderId="10" xfId="0" applyNumberFormat="1" applyFont="1" applyFill="1" applyBorder="1" applyAlignment="1" applyProtection="1">
      <alignment vertical="center"/>
      <protection hidden="1"/>
    </xf>
    <xf numFmtId="164" fontId="10" fillId="5" borderId="13" xfId="0" applyNumberFormat="1" applyFont="1" applyFill="1" applyBorder="1" applyAlignment="1" applyProtection="1">
      <alignment horizontal="center" vertical="center"/>
      <protection hidden="1"/>
    </xf>
    <xf numFmtId="164" fontId="10" fillId="5" borderId="14" xfId="0" applyNumberFormat="1" applyFont="1" applyFill="1" applyBorder="1" applyAlignment="1" applyProtection="1">
      <alignment horizontal="center" vertical="center"/>
      <protection hidden="1"/>
    </xf>
    <xf numFmtId="164" fontId="10" fillId="5" borderId="15" xfId="0" applyNumberFormat="1" applyFont="1" applyFill="1" applyBorder="1" applyAlignment="1" applyProtection="1">
      <alignment horizontal="center" vertical="center"/>
      <protection hidden="1"/>
    </xf>
    <xf numFmtId="164" fontId="10" fillId="4" borderId="6" xfId="0" applyNumberFormat="1" applyFont="1" applyFill="1" applyBorder="1" applyAlignment="1" applyProtection="1">
      <alignment horizontal="center" vertical="center"/>
      <protection hidden="1"/>
    </xf>
    <xf numFmtId="0" fontId="0" fillId="4" borderId="7" xfId="0" applyFill="1" applyBorder="1" applyAlignment="1" applyProtection="1">
      <alignment vertical="center"/>
      <protection hidden="1"/>
    </xf>
    <xf numFmtId="0" fontId="0" fillId="4" borderId="8" xfId="0" applyFill="1" applyBorder="1" applyAlignment="1">
      <alignment vertical="center"/>
    </xf>
    <xf numFmtId="0" fontId="0" fillId="4" borderId="9" xfId="0" applyFill="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8" fillId="0" borderId="0" xfId="0" applyFont="1" applyAlignment="1" applyProtection="1">
      <alignment vertical="center" wrapText="1"/>
      <protection hidden="1"/>
    </xf>
    <xf numFmtId="0" fontId="0" fillId="0" borderId="8" xfId="0" applyBorder="1" applyAlignment="1" applyProtection="1">
      <alignment vertical="center"/>
      <protection hidden="1"/>
    </xf>
    <xf numFmtId="0" fontId="0" fillId="0" borderId="8" xfId="0" applyBorder="1" applyAlignment="1">
      <alignment vertical="center"/>
    </xf>
    <xf numFmtId="0" fontId="0" fillId="0" borderId="0" xfId="0" applyAlignment="1">
      <alignment horizontal="right" vertical="center"/>
    </xf>
    <xf numFmtId="0" fontId="13" fillId="0" borderId="10" xfId="0" applyFont="1" applyBorder="1" applyAlignment="1">
      <alignment vertical="center"/>
    </xf>
    <xf numFmtId="164" fontId="13" fillId="0" borderId="10" xfId="0" applyNumberFormat="1" applyFont="1" applyBorder="1" applyAlignment="1">
      <alignment vertical="center"/>
    </xf>
    <xf numFmtId="0" fontId="13" fillId="0" borderId="0" xfId="0" applyFont="1" applyAlignment="1">
      <alignment vertical="center"/>
    </xf>
    <xf numFmtId="38" fontId="13" fillId="0" borderId="0" xfId="0" applyNumberFormat="1" applyFont="1" applyAlignment="1">
      <alignment vertical="center"/>
    </xf>
    <xf numFmtId="0" fontId="13" fillId="0" borderId="0" xfId="0" applyFont="1" applyAlignment="1">
      <alignment horizontal="left" vertical="center"/>
    </xf>
    <xf numFmtId="0" fontId="13" fillId="6" borderId="0" xfId="0" applyFont="1" applyFill="1" applyAlignment="1">
      <alignment horizontal="left" vertical="center"/>
    </xf>
    <xf numFmtId="0" fontId="0" fillId="6" borderId="0" xfId="0" applyFill="1" applyAlignment="1">
      <alignment vertical="center"/>
    </xf>
    <xf numFmtId="38" fontId="13" fillId="6" borderId="0" xfId="0" applyNumberFormat="1" applyFont="1" applyFill="1" applyAlignment="1">
      <alignment vertical="center"/>
    </xf>
    <xf numFmtId="0" fontId="5" fillId="4" borderId="0" xfId="0" applyFont="1" applyFill="1" applyAlignment="1" applyProtection="1">
      <alignment horizontal="left" vertical="center" indent="2"/>
      <protection hidden="1"/>
    </xf>
    <xf numFmtId="0" fontId="0" fillId="4" borderId="0" xfId="0" applyFill="1" applyAlignment="1">
      <alignment horizontal="left" vertical="center" indent="3"/>
    </xf>
    <xf numFmtId="0" fontId="5" fillId="4" borderId="0" xfId="0" applyFont="1" applyFill="1" applyAlignment="1" applyProtection="1">
      <alignment horizontal="left" vertical="center" indent="3"/>
      <protection hidden="1"/>
    </xf>
    <xf numFmtId="0" fontId="5" fillId="4" borderId="0" xfId="0" applyFont="1" applyFill="1" applyAlignment="1">
      <alignment horizontal="left" vertical="center" indent="3"/>
    </xf>
    <xf numFmtId="0" fontId="5" fillId="4" borderId="12" xfId="0" applyFont="1" applyFill="1" applyBorder="1" applyAlignment="1" applyProtection="1">
      <alignment vertical="center"/>
      <protection hidden="1"/>
    </xf>
    <xf numFmtId="8" fontId="6" fillId="7" borderId="1" xfId="0" applyNumberFormat="1" applyFont="1" applyFill="1" applyBorder="1" applyAlignment="1" applyProtection="1">
      <alignment horizontal="center" vertical="center"/>
      <protection locked="0" hidden="1"/>
    </xf>
    <xf numFmtId="6" fontId="6" fillId="7" borderId="1" xfId="0" applyNumberFormat="1" applyFont="1" applyFill="1" applyBorder="1" applyAlignment="1" applyProtection="1">
      <alignment horizontal="center" vertical="center"/>
      <protection locked="0" hidden="1"/>
    </xf>
    <xf numFmtId="164" fontId="6" fillId="7" borderId="1" xfId="0" applyNumberFormat="1" applyFont="1" applyFill="1" applyBorder="1" applyAlignment="1" applyProtection="1">
      <alignment horizontal="center" vertical="center"/>
      <protection locked="0"/>
    </xf>
    <xf numFmtId="38" fontId="6" fillId="7" borderId="1" xfId="0" applyNumberFormat="1" applyFont="1" applyFill="1" applyBorder="1" applyAlignment="1" applyProtection="1">
      <alignment horizontal="center" vertical="center"/>
      <protection locked="0"/>
    </xf>
    <xf numFmtId="38" fontId="6" fillId="7" borderId="1" xfId="0" applyNumberFormat="1" applyFont="1" applyFill="1" applyBorder="1" applyAlignment="1" applyProtection="1">
      <alignment horizontal="center" vertical="center"/>
      <protection locked="0" hidden="1"/>
    </xf>
    <xf numFmtId="9" fontId="6" fillId="7" borderId="1" xfId="1" applyFont="1" applyFill="1" applyBorder="1" applyAlignment="1" applyProtection="1">
      <alignment horizontal="center" vertical="center"/>
      <protection locked="0" hidden="1"/>
    </xf>
    <xf numFmtId="0" fontId="17" fillId="3" borderId="0" xfId="0" applyFont="1" applyFill="1" applyAlignment="1">
      <alignment vertical="center"/>
    </xf>
    <xf numFmtId="38" fontId="17" fillId="3" borderId="0" xfId="0" applyNumberFormat="1" applyFont="1" applyFill="1" applyAlignment="1">
      <alignment vertical="center"/>
    </xf>
    <xf numFmtId="0" fontId="5" fillId="3" borderId="0" xfId="0" applyFont="1" applyFill="1" applyAlignment="1" applyProtection="1">
      <alignment horizontal="left" vertical="center" indent="2"/>
      <protection hidden="1"/>
    </xf>
    <xf numFmtId="0" fontId="5" fillId="3" borderId="10" xfId="0" applyFont="1" applyFill="1" applyBorder="1" applyAlignment="1" applyProtection="1">
      <alignment horizontal="left" vertical="center" indent="2"/>
      <protection hidden="1"/>
    </xf>
    <xf numFmtId="0" fontId="5" fillId="4" borderId="11" xfId="0" applyFont="1" applyFill="1" applyBorder="1" applyAlignment="1" applyProtection="1">
      <alignment horizontal="left" vertical="center" indent="2"/>
      <protection hidden="1"/>
    </xf>
    <xf numFmtId="0" fontId="0" fillId="0" borderId="0" xfId="0" applyAlignment="1">
      <alignment horizontal="left" vertical="center" wrapText="1" indent="3"/>
    </xf>
    <xf numFmtId="0" fontId="16" fillId="0" borderId="0" xfId="0" applyFont="1" applyAlignment="1" applyProtection="1">
      <alignment horizontal="left" vertical="center" wrapText="1"/>
      <protection hidden="1"/>
    </xf>
    <xf numFmtId="0" fontId="5" fillId="4" borderId="0" xfId="0" applyFont="1" applyFill="1" applyAlignment="1" applyProtection="1">
      <alignment horizontal="left" vertical="center"/>
      <protection hidden="1"/>
    </xf>
    <xf numFmtId="0" fontId="9" fillId="0" borderId="3"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12" fillId="5" borderId="2" xfId="0" applyFont="1" applyFill="1" applyBorder="1" applyAlignment="1" applyProtection="1">
      <alignment horizontal="center" vertical="center"/>
      <protection hidden="1"/>
    </xf>
    <xf numFmtId="0" fontId="12" fillId="5" borderId="3" xfId="0" applyFont="1" applyFill="1" applyBorder="1" applyAlignment="1" applyProtection="1">
      <alignment horizontal="center" vertical="center"/>
      <protection hidden="1"/>
    </xf>
    <xf numFmtId="0" fontId="12" fillId="5" borderId="4" xfId="0" applyFont="1" applyFill="1" applyBorder="1" applyAlignment="1" applyProtection="1">
      <alignment horizontal="center" vertical="center"/>
      <protection hidden="1"/>
    </xf>
    <xf numFmtId="0" fontId="12" fillId="2" borderId="2" xfId="0" applyFont="1" applyFill="1" applyBorder="1" applyAlignment="1" applyProtection="1">
      <alignment horizontal="center" vertical="center"/>
      <protection hidden="1"/>
    </xf>
    <xf numFmtId="0" fontId="12" fillId="2" borderId="3" xfId="0" applyFont="1" applyFill="1" applyBorder="1" applyAlignment="1" applyProtection="1">
      <alignment horizontal="center" vertical="center"/>
      <protection hidden="1"/>
    </xf>
    <xf numFmtId="0" fontId="12" fillId="2" borderId="4" xfId="0" applyFont="1" applyFill="1" applyBorder="1" applyAlignment="1" applyProtection="1">
      <alignment horizontal="center" vertical="center"/>
      <protection hidden="1"/>
    </xf>
    <xf numFmtId="0" fontId="5" fillId="4" borderId="0" xfId="0" applyFont="1" applyFill="1" applyAlignment="1">
      <alignment horizontal="left" vertical="center"/>
    </xf>
    <xf numFmtId="0" fontId="5" fillId="4" borderId="11" xfId="0" applyFont="1" applyFill="1" applyBorder="1" applyAlignment="1">
      <alignment horizontal="left" vertical="center"/>
    </xf>
    <xf numFmtId="0" fontId="5" fillId="4" borderId="11" xfId="0" applyFont="1" applyFill="1" applyBorder="1" applyAlignment="1" applyProtection="1">
      <alignment horizontal="left" vertical="center"/>
      <protection hidden="1"/>
    </xf>
    <xf numFmtId="0" fontId="5" fillId="4" borderId="0" xfId="0" applyFont="1" applyFill="1" applyBorder="1" applyAlignment="1" applyProtection="1">
      <alignment horizontal="left" vertical="center" indent="2"/>
      <protection hidden="1"/>
    </xf>
  </cellXfs>
  <cellStyles count="2">
    <cellStyle name="Normal" xfId="0" builtinId="0"/>
    <cellStyle name="Percent" xfId="1" builtinId="5"/>
  </cellStyles>
  <dxfs count="0"/>
  <tableStyles count="0" defaultTableStyle="TableStyleMedium9" defaultPivotStyle="PivotStyleLight16"/>
  <colors>
    <mruColors>
      <color rgb="FF0000FF"/>
      <color rgb="FFFFFF99"/>
      <color rgb="FF339933"/>
      <color rgb="FF008000"/>
      <color rgb="FF00CCFF"/>
      <color rgb="FF006600"/>
      <color rgb="FF003300"/>
      <color rgb="FF00CC0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1</xdr:row>
      <xdr:rowOff>7620</xdr:rowOff>
    </xdr:from>
    <xdr:to>
      <xdr:col>9</xdr:col>
      <xdr:colOff>344712</xdr:colOff>
      <xdr:row>2</xdr:row>
      <xdr:rowOff>7619</xdr:rowOff>
    </xdr:to>
    <xdr:pic>
      <xdr:nvPicPr>
        <xdr:cNvPr id="2" name="Picture 1">
          <a:extLst>
            <a:ext uri="{FF2B5EF4-FFF2-40B4-BE49-F238E27FC236}">
              <a16:creationId xmlns:a16="http://schemas.microsoft.com/office/drawing/2014/main" id="{9A3A4191-F61D-465E-90CC-B764E8AC2D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129540"/>
          <a:ext cx="5029742"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61"/>
  <sheetViews>
    <sheetView tabSelected="1" zoomScale="120" zoomScaleNormal="120" workbookViewId="0"/>
  </sheetViews>
  <sheetFormatPr defaultColWidth="8.88671875" defaultRowHeight="14.4" x14ac:dyDescent="0.3"/>
  <cols>
    <col min="1" max="1" width="2.6640625" style="5" customWidth="1"/>
    <col min="2" max="2" width="0.88671875" style="5" customWidth="1"/>
    <col min="3" max="3" width="23.77734375" style="5" customWidth="1"/>
    <col min="4" max="4" width="6.6640625" style="5" customWidth="1"/>
    <col min="5" max="5" width="1.77734375" style="5" customWidth="1"/>
    <col min="6" max="6" width="9.77734375" style="5" customWidth="1"/>
    <col min="7" max="10" width="8.77734375" style="5" customWidth="1"/>
    <col min="11" max="11" width="0.88671875" style="5" customWidth="1"/>
    <col min="12" max="12" width="2.77734375" style="5" customWidth="1"/>
    <col min="13" max="13" width="0.88671875" style="5" customWidth="1"/>
    <col min="14" max="14" width="25.6640625" style="5" customWidth="1"/>
    <col min="15" max="19" width="7.33203125" style="5" customWidth="1"/>
    <col min="20" max="20" width="0.88671875" style="5" customWidth="1"/>
    <col min="21" max="27" width="8.88671875" style="5"/>
    <col min="28" max="28" width="15.6640625" style="5" customWidth="1"/>
    <col min="29" max="16384" width="8.88671875" style="5"/>
  </cols>
  <sheetData>
    <row r="1" spans="1:20" ht="4.95" customHeight="1" x14ac:dyDescent="0.3"/>
    <row r="2" spans="1:20" ht="64.95" customHeight="1" x14ac:dyDescent="0.3">
      <c r="M2" s="66" t="s">
        <v>35</v>
      </c>
      <c r="N2" s="66"/>
      <c r="O2" s="66"/>
      <c r="P2" s="66"/>
      <c r="Q2" s="66"/>
      <c r="R2" s="66"/>
      <c r="S2" s="66"/>
      <c r="T2" s="66"/>
    </row>
    <row r="3" spans="1:20" ht="30" customHeight="1" x14ac:dyDescent="0.3">
      <c r="A3" s="6"/>
      <c r="B3" s="6"/>
      <c r="C3" s="67" t="s">
        <v>36</v>
      </c>
      <c r="D3" s="67"/>
      <c r="E3" s="67"/>
      <c r="F3" s="67"/>
      <c r="G3" s="67"/>
      <c r="H3" s="67"/>
      <c r="I3" s="67"/>
      <c r="J3" s="67"/>
      <c r="K3" s="67"/>
      <c r="L3" s="67"/>
      <c r="M3" s="67"/>
      <c r="N3" s="67"/>
      <c r="O3" s="67"/>
      <c r="P3" s="67"/>
      <c r="Q3" s="67"/>
      <c r="R3" s="67"/>
      <c r="S3" s="67"/>
      <c r="T3" s="6"/>
    </row>
    <row r="4" spans="1:20" ht="4.95" customHeight="1" thickBot="1" x14ac:dyDescent="0.35">
      <c r="A4" s="6"/>
      <c r="B4" s="6"/>
      <c r="C4" s="6"/>
      <c r="D4" s="6"/>
      <c r="E4" s="6"/>
      <c r="F4" s="6"/>
      <c r="G4" s="6"/>
      <c r="H4" s="6"/>
      <c r="I4" s="6"/>
      <c r="J4" s="6"/>
      <c r="K4" s="6"/>
      <c r="L4" s="6"/>
      <c r="M4" s="6"/>
      <c r="N4" s="6"/>
      <c r="O4" s="6"/>
      <c r="P4" s="6"/>
      <c r="Q4" s="6"/>
      <c r="R4" s="6"/>
      <c r="S4" s="6"/>
      <c r="T4" s="6"/>
    </row>
    <row r="5" spans="1:20" ht="15" customHeight="1" x14ac:dyDescent="0.3">
      <c r="A5" s="6"/>
      <c r="B5" s="71" t="s">
        <v>15</v>
      </c>
      <c r="C5" s="72"/>
      <c r="D5" s="72"/>
      <c r="E5" s="72"/>
      <c r="F5" s="72"/>
      <c r="G5" s="72"/>
      <c r="H5" s="72"/>
      <c r="I5" s="72"/>
      <c r="J5" s="72"/>
      <c r="K5" s="73"/>
      <c r="L5" s="6"/>
      <c r="M5" s="74" t="s">
        <v>16</v>
      </c>
      <c r="N5" s="75"/>
      <c r="O5" s="75"/>
      <c r="P5" s="75"/>
      <c r="Q5" s="75"/>
      <c r="R5" s="75"/>
      <c r="S5" s="75"/>
      <c r="T5" s="76"/>
    </row>
    <row r="6" spans="1:20" ht="5.0999999999999996" customHeight="1" x14ac:dyDescent="0.3">
      <c r="A6" s="6"/>
      <c r="B6" s="7"/>
      <c r="C6" s="8"/>
      <c r="D6" s="8"/>
      <c r="E6" s="8"/>
      <c r="F6" s="8"/>
      <c r="G6" s="8"/>
      <c r="H6" s="8"/>
      <c r="I6" s="8"/>
      <c r="J6" s="8"/>
      <c r="K6" s="9"/>
      <c r="L6" s="6"/>
      <c r="M6" s="10"/>
      <c r="N6" s="11"/>
      <c r="O6" s="11"/>
      <c r="P6" s="11"/>
      <c r="Q6" s="11"/>
      <c r="R6" s="11"/>
      <c r="S6" s="11"/>
      <c r="T6" s="12"/>
    </row>
    <row r="7" spans="1:20" ht="15" customHeight="1" thickBot="1" x14ac:dyDescent="0.35">
      <c r="A7" s="6"/>
      <c r="B7" s="7"/>
      <c r="C7" s="13" t="s">
        <v>0</v>
      </c>
      <c r="D7" s="57">
        <v>2023</v>
      </c>
      <c r="E7" s="54"/>
      <c r="F7" s="68" t="s">
        <v>26</v>
      </c>
      <c r="G7" s="68"/>
      <c r="H7" s="68"/>
      <c r="I7" s="79"/>
      <c r="J7" s="56">
        <v>750</v>
      </c>
      <c r="K7" s="1"/>
      <c r="M7" s="15"/>
      <c r="N7" s="16"/>
      <c r="O7" s="17">
        <f>$D$7</f>
        <v>2023</v>
      </c>
      <c r="P7" s="17">
        <f>O7+1</f>
        <v>2024</v>
      </c>
      <c r="Q7" s="17">
        <f>P7+1</f>
        <v>2025</v>
      </c>
      <c r="R7" s="17">
        <f>Q7+1</f>
        <v>2026</v>
      </c>
      <c r="S7" s="17">
        <f>R7+1</f>
        <v>2027</v>
      </c>
      <c r="T7" s="18"/>
    </row>
    <row r="8" spans="1:20" ht="15" customHeight="1" x14ac:dyDescent="0.3">
      <c r="A8" s="6"/>
      <c r="B8" s="7"/>
      <c r="C8" s="19" t="s">
        <v>34</v>
      </c>
      <c r="D8" s="58">
        <v>100</v>
      </c>
      <c r="E8" s="51"/>
      <c r="F8" s="68"/>
      <c r="G8" s="68"/>
      <c r="H8" s="68"/>
      <c r="I8" s="68"/>
      <c r="J8" s="14"/>
      <c r="K8" s="20"/>
      <c r="M8" s="10"/>
      <c r="N8" s="21" t="s">
        <v>1</v>
      </c>
      <c r="O8" s="22">
        <f>AD55/$D$8</f>
        <v>983.98</v>
      </c>
      <c r="P8" s="22">
        <f>AE55/$D$8</f>
        <v>1004.21</v>
      </c>
      <c r="Q8" s="22">
        <f>AF55/$D$8</f>
        <v>994.1</v>
      </c>
      <c r="R8" s="22">
        <f>AG55/$D$8</f>
        <v>994.1</v>
      </c>
      <c r="S8" s="22">
        <f>AH55/$D$8</f>
        <v>994.1</v>
      </c>
      <c r="T8" s="12"/>
    </row>
    <row r="9" spans="1:20" ht="15" customHeight="1" x14ac:dyDescent="0.3">
      <c r="A9" s="6"/>
      <c r="B9" s="7"/>
      <c r="C9" s="19" t="s">
        <v>13</v>
      </c>
      <c r="D9" s="58">
        <v>95</v>
      </c>
      <c r="E9" s="51"/>
      <c r="F9" s="77" t="s">
        <v>38</v>
      </c>
      <c r="G9" s="77"/>
      <c r="H9" s="77"/>
      <c r="I9" s="78"/>
      <c r="J9" s="60">
        <v>0.05</v>
      </c>
      <c r="K9" s="2"/>
      <c r="M9" s="10"/>
      <c r="N9" s="61" t="s">
        <v>25</v>
      </c>
      <c r="O9" s="62">
        <f>O10+O11+O12</f>
        <v>750</v>
      </c>
      <c r="P9" s="62">
        <f t="shared" ref="P9:S9" si="0">P10+P11+P12</f>
        <v>871.35</v>
      </c>
      <c r="Q9" s="62">
        <f t="shared" si="0"/>
        <v>825.16750000000002</v>
      </c>
      <c r="R9" s="62">
        <f t="shared" si="0"/>
        <v>936.47587499999997</v>
      </c>
      <c r="S9" s="62">
        <f t="shared" si="0"/>
        <v>958.29966875000002</v>
      </c>
      <c r="T9" s="23"/>
    </row>
    <row r="10" spans="1:20" ht="15" customHeight="1" x14ac:dyDescent="0.3">
      <c r="A10" s="6"/>
      <c r="B10" s="7"/>
      <c r="C10" s="13" t="s">
        <v>14</v>
      </c>
      <c r="D10" s="14"/>
      <c r="E10" s="51"/>
      <c r="F10" s="14"/>
      <c r="G10" s="14"/>
      <c r="H10" s="14"/>
      <c r="I10" s="14"/>
      <c r="J10" s="14"/>
      <c r="K10" s="20"/>
      <c r="M10" s="10"/>
      <c r="N10" s="63" t="s">
        <v>10</v>
      </c>
      <c r="O10" s="24">
        <f>ROUND($J$11*$J$12*(F16/2000),0)</f>
        <v>563</v>
      </c>
      <c r="P10" s="24">
        <f>ROUND($J$11*$J$12*(G16/2000),0)</f>
        <v>675</v>
      </c>
      <c r="Q10" s="24">
        <f>ROUND($J$11*$J$12*(H16/2000),0)</f>
        <v>619</v>
      </c>
      <c r="R10" s="24">
        <f>ROUND($J$11*$J$12*(I16/2000),0)</f>
        <v>720</v>
      </c>
      <c r="S10" s="24">
        <f>ROUND($J$11*$J$12*(J16/2000),0)</f>
        <v>731</v>
      </c>
      <c r="T10" s="12"/>
    </row>
    <row r="11" spans="1:20" ht="15" customHeight="1" x14ac:dyDescent="0.3">
      <c r="A11" s="6"/>
      <c r="B11" s="7"/>
      <c r="C11" s="50" t="s">
        <v>5</v>
      </c>
      <c r="D11" s="59">
        <v>550</v>
      </c>
      <c r="E11" s="53"/>
      <c r="F11" s="77" t="s">
        <v>39</v>
      </c>
      <c r="G11" s="77"/>
      <c r="H11" s="77"/>
      <c r="I11" s="78"/>
      <c r="J11" s="59">
        <v>150</v>
      </c>
      <c r="K11" s="3"/>
      <c r="M11" s="10"/>
      <c r="N11" s="63" t="s">
        <v>31</v>
      </c>
      <c r="O11" s="24">
        <f>ROUND(F18*(F16/2000),0)</f>
        <v>0</v>
      </c>
      <c r="P11" s="24">
        <f t="shared" ref="P11:S11" si="1">ROUND(G18*(G16/2000),0)</f>
        <v>0</v>
      </c>
      <c r="Q11" s="24">
        <f t="shared" si="1"/>
        <v>0</v>
      </c>
      <c r="R11" s="24">
        <f t="shared" si="1"/>
        <v>0</v>
      </c>
      <c r="S11" s="24">
        <f t="shared" si="1"/>
        <v>0</v>
      </c>
      <c r="T11" s="12"/>
    </row>
    <row r="12" spans="1:20" ht="15" customHeight="1" x14ac:dyDescent="0.3">
      <c r="A12" s="6"/>
      <c r="B12" s="7"/>
      <c r="C12" s="50" t="s">
        <v>6</v>
      </c>
      <c r="D12" s="59">
        <v>515</v>
      </c>
      <c r="E12" s="52"/>
      <c r="F12" s="68" t="s">
        <v>37</v>
      </c>
      <c r="G12" s="68"/>
      <c r="H12" s="68"/>
      <c r="I12" s="79"/>
      <c r="J12" s="59">
        <v>30</v>
      </c>
      <c r="K12" s="3"/>
      <c r="M12" s="10"/>
      <c r="N12" s="64" t="s">
        <v>9</v>
      </c>
      <c r="O12" s="25">
        <f>J7-O10</f>
        <v>187</v>
      </c>
      <c r="P12" s="25">
        <f>O12*(1+$J$9)</f>
        <v>196.35</v>
      </c>
      <c r="Q12" s="25">
        <f>P12*(1+$J$9)</f>
        <v>206.16749999999999</v>
      </c>
      <c r="R12" s="25">
        <f>Q12*(1+$J$9)</f>
        <v>216.475875</v>
      </c>
      <c r="S12" s="25">
        <f>R12*(1+$J$9)</f>
        <v>227.29966875000002</v>
      </c>
      <c r="T12" s="12"/>
    </row>
    <row r="13" spans="1:20" ht="15" customHeight="1" x14ac:dyDescent="0.3">
      <c r="A13" s="6"/>
      <c r="B13" s="7"/>
      <c r="C13" s="14"/>
      <c r="D13" s="14"/>
      <c r="E13" s="14"/>
      <c r="F13" s="14"/>
      <c r="G13" s="14"/>
      <c r="H13" s="14"/>
      <c r="I13" s="14"/>
      <c r="J13" s="14"/>
      <c r="K13" s="20"/>
      <c r="M13" s="10"/>
      <c r="N13" s="21" t="s">
        <v>30</v>
      </c>
      <c r="O13" s="22">
        <f>O8-O9</f>
        <v>233.98000000000002</v>
      </c>
      <c r="P13" s="22">
        <f t="shared" ref="P13:S13" si="2">P8-P9</f>
        <v>132.86000000000001</v>
      </c>
      <c r="Q13" s="22">
        <f t="shared" si="2"/>
        <v>168.9325</v>
      </c>
      <c r="R13" s="22">
        <f t="shared" si="2"/>
        <v>57.624125000000049</v>
      </c>
      <c r="S13" s="22">
        <f t="shared" si="2"/>
        <v>35.800331249999999</v>
      </c>
      <c r="T13" s="12"/>
    </row>
    <row r="14" spans="1:20" ht="15" customHeight="1" x14ac:dyDescent="0.3">
      <c r="A14" s="6"/>
      <c r="B14" s="7"/>
      <c r="C14" s="13" t="s">
        <v>12</v>
      </c>
      <c r="D14" s="14"/>
      <c r="E14" s="14"/>
      <c r="F14" s="28">
        <f>D7</f>
        <v>2023</v>
      </c>
      <c r="G14" s="29">
        <f>D7+1</f>
        <v>2024</v>
      </c>
      <c r="H14" s="29">
        <f>G14+1</f>
        <v>2025</v>
      </c>
      <c r="I14" s="29">
        <f>H14+1</f>
        <v>2026</v>
      </c>
      <c r="J14" s="30">
        <f>I14+1</f>
        <v>2027</v>
      </c>
      <c r="K14" s="31"/>
      <c r="M14" s="10"/>
      <c r="N14" s="26" t="s">
        <v>11</v>
      </c>
      <c r="O14" s="27">
        <f>O13</f>
        <v>233.98000000000002</v>
      </c>
      <c r="P14" s="27">
        <f>O14+P13</f>
        <v>366.84000000000003</v>
      </c>
      <c r="Q14" s="27">
        <f>P14+Q13</f>
        <v>535.77250000000004</v>
      </c>
      <c r="R14" s="27">
        <f>Q14+R13</f>
        <v>593.39662500000009</v>
      </c>
      <c r="S14" s="27">
        <f>R14+S13</f>
        <v>629.19695625000008</v>
      </c>
      <c r="T14" s="12"/>
    </row>
    <row r="15" spans="1:20" ht="15" customHeight="1" x14ac:dyDescent="0.3">
      <c r="A15" s="6"/>
      <c r="B15" s="7"/>
      <c r="C15" s="50" t="s">
        <v>29</v>
      </c>
      <c r="D15" s="14"/>
      <c r="E15" s="14"/>
      <c r="F15" s="55">
        <v>1.98</v>
      </c>
      <c r="G15" s="55">
        <v>2.02</v>
      </c>
      <c r="H15" s="55">
        <v>2</v>
      </c>
      <c r="I15" s="55">
        <v>2</v>
      </c>
      <c r="J15" s="55">
        <v>2</v>
      </c>
      <c r="K15" s="4"/>
      <c r="M15" s="10"/>
      <c r="N15" s="21" t="s">
        <v>7</v>
      </c>
      <c r="O15" s="22">
        <f>F17+O13+P13+Q13+R13+S13</f>
        <v>1929.1969562500001</v>
      </c>
      <c r="P15" s="22">
        <f>G17+P13+Q13+R13+S13+T12</f>
        <v>1695.2169562500001</v>
      </c>
      <c r="Q15" s="22">
        <f>H17+Q13+R13+S13+T12+U12</f>
        <v>1562.3569562499999</v>
      </c>
      <c r="R15" s="22">
        <f>I17+R13+S13+T12+U12+V12</f>
        <v>1393.42445625</v>
      </c>
      <c r="S15" s="22">
        <f>J17+S13+T12+U12+V12+W12</f>
        <v>1335.80033125</v>
      </c>
      <c r="T15" s="12"/>
    </row>
    <row r="16" spans="1:20" ht="15" customHeight="1" x14ac:dyDescent="0.3">
      <c r="A16" s="6"/>
      <c r="B16" s="7"/>
      <c r="C16" s="50" t="s">
        <v>33</v>
      </c>
      <c r="D16" s="14"/>
      <c r="E16" s="14"/>
      <c r="F16" s="56">
        <v>250</v>
      </c>
      <c r="G16" s="56">
        <v>300</v>
      </c>
      <c r="H16" s="56">
        <v>275</v>
      </c>
      <c r="I16" s="56">
        <v>320</v>
      </c>
      <c r="J16" s="56">
        <v>325</v>
      </c>
      <c r="K16" s="3"/>
      <c r="M16" s="10"/>
      <c r="N16" s="21" t="s">
        <v>3</v>
      </c>
      <c r="O16" s="22">
        <f>O15-F17</f>
        <v>629.19695625000008</v>
      </c>
      <c r="P16" s="22">
        <f>P15-G17</f>
        <v>395.21695625000007</v>
      </c>
      <c r="Q16" s="22">
        <f>Q15-H17</f>
        <v>262.35695624999994</v>
      </c>
      <c r="R16" s="22">
        <f>R15-I17</f>
        <v>93.424456250000048</v>
      </c>
      <c r="S16" s="22">
        <f>S15-J17</f>
        <v>35.800331249999999</v>
      </c>
      <c r="T16" s="12"/>
    </row>
    <row r="17" spans="1:20" ht="15" customHeight="1" x14ac:dyDescent="0.3">
      <c r="A17" s="6"/>
      <c r="B17" s="7"/>
      <c r="C17" s="50" t="s">
        <v>2</v>
      </c>
      <c r="D17" s="14"/>
      <c r="E17" s="14"/>
      <c r="F17" s="56">
        <v>1300</v>
      </c>
      <c r="G17" s="56">
        <v>1300</v>
      </c>
      <c r="H17" s="56">
        <v>1300</v>
      </c>
      <c r="I17" s="56">
        <v>1300</v>
      </c>
      <c r="J17" s="56">
        <v>1300</v>
      </c>
      <c r="K17" s="3"/>
      <c r="M17" s="10"/>
      <c r="N17" s="21" t="s">
        <v>4</v>
      </c>
      <c r="O17" s="22">
        <f>O16</f>
        <v>629.19695625000008</v>
      </c>
      <c r="P17" s="22">
        <f>O17+P16</f>
        <v>1024.4139125000002</v>
      </c>
      <c r="Q17" s="22">
        <f>P17+Q16</f>
        <v>1286.7708687500001</v>
      </c>
      <c r="R17" s="22">
        <f>Q17+R16</f>
        <v>1380.1953250000001</v>
      </c>
      <c r="S17" s="22">
        <f>R17+S16</f>
        <v>1415.9956562500001</v>
      </c>
      <c r="T17" s="12"/>
    </row>
    <row r="18" spans="1:20" ht="15" customHeight="1" x14ac:dyDescent="0.3">
      <c r="A18" s="6"/>
      <c r="B18" s="7"/>
      <c r="C18" s="80" t="s">
        <v>32</v>
      </c>
      <c r="D18" s="80"/>
      <c r="E18" s="65"/>
      <c r="F18" s="59">
        <v>0</v>
      </c>
      <c r="G18" s="59">
        <v>0</v>
      </c>
      <c r="H18" s="59">
        <v>0</v>
      </c>
      <c r="I18" s="59">
        <v>0</v>
      </c>
      <c r="J18" s="59">
        <v>0</v>
      </c>
      <c r="K18" s="3"/>
      <c r="M18" s="10"/>
      <c r="N18" s="21" t="s">
        <v>8</v>
      </c>
      <c r="O18" s="22">
        <f>F17+O13</f>
        <v>1533.98</v>
      </c>
      <c r="P18" s="22">
        <f>G17+P13</f>
        <v>1432.8600000000001</v>
      </c>
      <c r="Q18" s="22">
        <f>H17+Q13</f>
        <v>1468.9324999999999</v>
      </c>
      <c r="R18" s="22">
        <f>I17+R13</f>
        <v>1357.624125</v>
      </c>
      <c r="S18" s="22">
        <f>J17+S13</f>
        <v>1335.80033125</v>
      </c>
      <c r="T18" s="12"/>
    </row>
    <row r="19" spans="1:20" ht="5.0999999999999996" customHeight="1" thickBot="1" x14ac:dyDescent="0.35">
      <c r="A19" s="6"/>
      <c r="B19" s="32"/>
      <c r="C19" s="33"/>
      <c r="D19" s="33"/>
      <c r="E19" s="33"/>
      <c r="F19" s="33"/>
      <c r="G19" s="33"/>
      <c r="H19" s="33"/>
      <c r="I19" s="33"/>
      <c r="J19" s="33"/>
      <c r="K19" s="34"/>
      <c r="M19" s="35"/>
      <c r="N19" s="36"/>
      <c r="O19" s="36"/>
      <c r="P19" s="36"/>
      <c r="Q19" s="36"/>
      <c r="R19" s="36"/>
      <c r="S19" s="36"/>
      <c r="T19" s="37"/>
    </row>
    <row r="20" spans="1:20" ht="15" customHeight="1" x14ac:dyDescent="0.3">
      <c r="A20" s="6"/>
      <c r="B20" s="6"/>
      <c r="J20" s="38"/>
      <c r="K20" s="38"/>
      <c r="L20" s="38"/>
      <c r="M20" s="38"/>
      <c r="N20" s="69" t="s">
        <v>27</v>
      </c>
      <c r="O20" s="69"/>
      <c r="P20" s="69"/>
      <c r="Q20" s="69"/>
      <c r="R20" s="69"/>
      <c r="S20" s="69"/>
    </row>
    <row r="21" spans="1:20" ht="15" customHeight="1" x14ac:dyDescent="0.3">
      <c r="A21" s="6"/>
      <c r="B21" s="6"/>
      <c r="N21" s="70"/>
      <c r="O21" s="70"/>
      <c r="P21" s="70"/>
      <c r="Q21" s="70"/>
      <c r="R21" s="70"/>
      <c r="S21" s="70"/>
    </row>
    <row r="22" spans="1:20" ht="4.95" customHeight="1" thickBot="1" x14ac:dyDescent="0.35">
      <c r="A22" s="6"/>
      <c r="B22" s="39"/>
      <c r="C22" s="40"/>
      <c r="D22" s="40"/>
      <c r="E22" s="40"/>
      <c r="F22" s="40"/>
      <c r="G22" s="40"/>
      <c r="H22" s="40"/>
      <c r="I22" s="40"/>
      <c r="J22" s="40"/>
      <c r="K22" s="40"/>
      <c r="L22" s="40"/>
      <c r="M22" s="40"/>
      <c r="N22" s="40"/>
      <c r="O22" s="40"/>
      <c r="P22" s="40"/>
      <c r="Q22" s="40"/>
      <c r="R22" s="40"/>
      <c r="S22" s="40"/>
      <c r="T22" s="40"/>
    </row>
    <row r="23" spans="1:20" ht="15" customHeight="1" x14ac:dyDescent="0.3">
      <c r="A23" s="6"/>
      <c r="B23" s="6"/>
    </row>
    <row r="24" spans="1:20" ht="15" customHeight="1" x14ac:dyDescent="0.3">
      <c r="A24" s="6"/>
      <c r="B24" s="6"/>
      <c r="K24" s="6"/>
      <c r="L24" s="6"/>
      <c r="M24" s="6"/>
      <c r="N24" s="6"/>
      <c r="O24" s="6"/>
      <c r="P24" s="6"/>
      <c r="Q24" s="6"/>
      <c r="R24" s="6"/>
      <c r="S24" s="6"/>
    </row>
    <row r="25" spans="1:20" ht="15" customHeight="1" x14ac:dyDescent="0.3">
      <c r="A25" s="6"/>
      <c r="B25" s="6"/>
      <c r="K25" s="6"/>
      <c r="L25" s="6"/>
      <c r="M25" s="6"/>
      <c r="N25" s="6"/>
      <c r="O25" s="6"/>
      <c r="P25" s="6"/>
      <c r="Q25" s="6"/>
      <c r="R25" s="6"/>
      <c r="S25" s="6"/>
    </row>
    <row r="26" spans="1:20" ht="15" customHeight="1" x14ac:dyDescent="0.3">
      <c r="A26" s="6"/>
      <c r="B26" s="6"/>
      <c r="S26" s="6"/>
    </row>
    <row r="27" spans="1:20" ht="15" customHeight="1" x14ac:dyDescent="0.3">
      <c r="A27" s="6"/>
      <c r="B27" s="6"/>
      <c r="S27" s="6"/>
    </row>
    <row r="28" spans="1:20" ht="15" customHeight="1" x14ac:dyDescent="0.3">
      <c r="A28" s="6"/>
      <c r="B28" s="6"/>
      <c r="S28" s="6"/>
    </row>
    <row r="29" spans="1:20" ht="15" customHeight="1" x14ac:dyDescent="0.3">
      <c r="A29" s="6"/>
      <c r="B29" s="6"/>
      <c r="S29" s="6"/>
    </row>
    <row r="30" spans="1:20" x14ac:dyDescent="0.3">
      <c r="N30" s="41"/>
      <c r="O30" s="41"/>
      <c r="P30" s="41"/>
      <c r="Q30" s="41"/>
      <c r="R30" s="41"/>
    </row>
    <row r="31" spans="1:20" x14ac:dyDescent="0.3">
      <c r="N31" s="41"/>
      <c r="O31" s="41"/>
      <c r="P31" s="41"/>
      <c r="Q31" s="41"/>
      <c r="R31" s="41"/>
    </row>
    <row r="32" spans="1:20" x14ac:dyDescent="0.3">
      <c r="N32" s="41"/>
      <c r="O32" s="41"/>
      <c r="P32" s="41"/>
      <c r="Q32" s="41"/>
      <c r="R32" s="41"/>
    </row>
    <row r="33" spans="14:18" x14ac:dyDescent="0.3">
      <c r="N33" s="41"/>
      <c r="O33" s="41"/>
      <c r="P33" s="41"/>
      <c r="Q33" s="41"/>
      <c r="R33" s="41"/>
    </row>
    <row r="34" spans="14:18" x14ac:dyDescent="0.3">
      <c r="N34" s="41"/>
      <c r="O34" s="41"/>
      <c r="P34" s="41"/>
      <c r="Q34" s="41"/>
      <c r="R34" s="41"/>
    </row>
    <row r="35" spans="14:18" x14ac:dyDescent="0.3">
      <c r="N35" s="41"/>
      <c r="O35" s="41"/>
      <c r="P35" s="41"/>
      <c r="Q35" s="41"/>
      <c r="R35" s="41"/>
    </row>
    <row r="36" spans="14:18" x14ac:dyDescent="0.3">
      <c r="N36" s="41"/>
      <c r="O36" s="41"/>
      <c r="P36" s="41"/>
      <c r="Q36" s="41"/>
      <c r="R36" s="41"/>
    </row>
    <row r="37" spans="14:18" x14ac:dyDescent="0.3">
      <c r="N37" s="41"/>
      <c r="O37" s="41"/>
      <c r="P37" s="41"/>
      <c r="Q37" s="41"/>
      <c r="R37" s="41"/>
    </row>
    <row r="38" spans="14:18" x14ac:dyDescent="0.3">
      <c r="N38" s="41"/>
      <c r="O38" s="41"/>
      <c r="P38" s="41"/>
      <c r="Q38" s="41"/>
      <c r="R38" s="41"/>
    </row>
    <row r="39" spans="14:18" x14ac:dyDescent="0.3">
      <c r="N39" s="41"/>
      <c r="O39" s="41"/>
      <c r="P39" s="41"/>
      <c r="Q39" s="41"/>
      <c r="R39" s="41"/>
    </row>
    <row r="40" spans="14:18" x14ac:dyDescent="0.3">
      <c r="N40" s="41"/>
      <c r="O40" s="41"/>
      <c r="P40" s="41"/>
      <c r="Q40" s="41"/>
      <c r="R40" s="41"/>
    </row>
    <row r="50" spans="28:34" x14ac:dyDescent="0.3">
      <c r="AB50" s="42"/>
      <c r="AC50" s="42"/>
      <c r="AD50" s="43">
        <f>F14</f>
        <v>2023</v>
      </c>
      <c r="AE50" s="43">
        <f>G14</f>
        <v>2024</v>
      </c>
      <c r="AF50" s="43">
        <f>H14</f>
        <v>2025</v>
      </c>
      <c r="AG50" s="43">
        <f>I14</f>
        <v>2026</v>
      </c>
      <c r="AH50" s="43">
        <f>J14</f>
        <v>2027</v>
      </c>
    </row>
    <row r="51" spans="28:34" x14ac:dyDescent="0.3">
      <c r="AB51" s="44" t="s">
        <v>17</v>
      </c>
      <c r="AC51" s="44"/>
      <c r="AD51" s="45">
        <f>ROUNDDOWN($D$9*0.5,0)</f>
        <v>47</v>
      </c>
      <c r="AE51" s="45">
        <f t="shared" ref="AE51:AH51" si="3">ROUNDDOWN($D$9*0.5,0)</f>
        <v>47</v>
      </c>
      <c r="AF51" s="45">
        <f t="shared" si="3"/>
        <v>47</v>
      </c>
      <c r="AG51" s="45">
        <f t="shared" si="3"/>
        <v>47</v>
      </c>
      <c r="AH51" s="45">
        <f t="shared" si="3"/>
        <v>47</v>
      </c>
    </row>
    <row r="52" spans="28:34" x14ac:dyDescent="0.3">
      <c r="AB52" s="44" t="s">
        <v>18</v>
      </c>
      <c r="AC52" s="44"/>
      <c r="AD52" s="45">
        <f>$D$9-AD51</f>
        <v>48</v>
      </c>
      <c r="AE52" s="45">
        <f t="shared" ref="AE52:AH52" si="4">$D$9-AE51</f>
        <v>48</v>
      </c>
      <c r="AF52" s="45">
        <f t="shared" si="4"/>
        <v>48</v>
      </c>
      <c r="AG52" s="45">
        <f t="shared" si="4"/>
        <v>48</v>
      </c>
      <c r="AH52" s="45">
        <f t="shared" si="4"/>
        <v>48</v>
      </c>
    </row>
    <row r="53" spans="28:34" x14ac:dyDescent="0.3">
      <c r="AB53" s="44" t="s">
        <v>19</v>
      </c>
      <c r="AC53" s="44"/>
      <c r="AD53" s="45">
        <f>ROUND(AD51*$D$11*F15,0)</f>
        <v>51183</v>
      </c>
      <c r="AE53" s="45">
        <f>ROUND(AE51*$D$11*G15,0)</f>
        <v>52217</v>
      </c>
      <c r="AF53" s="45">
        <f>ROUND(AF51*$D$11*H15,0)</f>
        <v>51700</v>
      </c>
      <c r="AG53" s="45">
        <f>ROUND(AG51*$D$11*I15,0)</f>
        <v>51700</v>
      </c>
      <c r="AH53" s="45">
        <f>ROUND(AH51*$D$11*J15,0)</f>
        <v>51700</v>
      </c>
    </row>
    <row r="54" spans="28:34" x14ac:dyDescent="0.3">
      <c r="AB54" s="44" t="s">
        <v>20</v>
      </c>
      <c r="AC54" s="44"/>
      <c r="AD54" s="45">
        <f>ROUND(AD52*$D$12*(F15-0.07),0)</f>
        <v>47215</v>
      </c>
      <c r="AE54" s="45">
        <f>ROUND(AE52*$D$12*(G15-0.07),0)</f>
        <v>48204</v>
      </c>
      <c r="AF54" s="45">
        <f>ROUND(AF52*$D$12*(H15-0.07),0)</f>
        <v>47710</v>
      </c>
      <c r="AG54" s="45">
        <f>ROUND(AG52*$D$12*(I15-0.07),0)</f>
        <v>47710</v>
      </c>
      <c r="AH54" s="45">
        <f>ROUND(AH52*$D$12*(J15-0.07),0)</f>
        <v>47710</v>
      </c>
    </row>
    <row r="55" spans="28:34" x14ac:dyDescent="0.3">
      <c r="AB55" s="44" t="s">
        <v>21</v>
      </c>
      <c r="AC55" s="44"/>
      <c r="AD55" s="45">
        <f>AD53+AD54</f>
        <v>98398</v>
      </c>
      <c r="AE55" s="45">
        <f t="shared" ref="AE55:AH55" si="5">AE53+AE54</f>
        <v>100421</v>
      </c>
      <c r="AF55" s="45">
        <f t="shared" si="5"/>
        <v>99410</v>
      </c>
      <c r="AG55" s="45">
        <f t="shared" si="5"/>
        <v>99410</v>
      </c>
      <c r="AH55" s="45">
        <f t="shared" si="5"/>
        <v>99410</v>
      </c>
    </row>
    <row r="56" spans="28:34" x14ac:dyDescent="0.3">
      <c r="AB56" s="6"/>
      <c r="AC56" s="6"/>
      <c r="AD56" s="6"/>
      <c r="AE56" s="6"/>
      <c r="AF56" s="6"/>
      <c r="AG56" s="6"/>
      <c r="AH56" s="6"/>
    </row>
    <row r="57" spans="28:34" x14ac:dyDescent="0.3">
      <c r="AB57" s="44" t="s">
        <v>22</v>
      </c>
    </row>
    <row r="58" spans="28:34" x14ac:dyDescent="0.3">
      <c r="AB58" s="46" t="s">
        <v>28</v>
      </c>
      <c r="AD58" s="45">
        <f>($J$11*$J$12)</f>
        <v>4500</v>
      </c>
      <c r="AE58" s="45">
        <f>($J$11*$J$12)</f>
        <v>4500</v>
      </c>
      <c r="AF58" s="45">
        <f>($J$11*$J$12)</f>
        <v>4500</v>
      </c>
      <c r="AG58" s="45">
        <f>($J$11*$J$12)</f>
        <v>4500</v>
      </c>
      <c r="AH58" s="45">
        <f>($J$11*$J$12)</f>
        <v>4500</v>
      </c>
    </row>
    <row r="59" spans="28:34" x14ac:dyDescent="0.3">
      <c r="AB59" s="46" t="s">
        <v>23</v>
      </c>
      <c r="AD59" s="45">
        <f>ROUND(AD58*(F$16/2000),0)</f>
        <v>563</v>
      </c>
      <c r="AE59" s="45">
        <f t="shared" ref="AE59:AH59" si="6">ROUND(AE58*(G$16/2000),0)</f>
        <v>675</v>
      </c>
      <c r="AF59" s="45">
        <f t="shared" si="6"/>
        <v>619</v>
      </c>
      <c r="AG59" s="45">
        <f t="shared" si="6"/>
        <v>720</v>
      </c>
      <c r="AH59" s="45">
        <f t="shared" si="6"/>
        <v>731</v>
      </c>
    </row>
    <row r="60" spans="28:34" x14ac:dyDescent="0.3">
      <c r="AB60" s="46" t="s">
        <v>24</v>
      </c>
      <c r="AD60" s="45">
        <f>($J$7-AD59)</f>
        <v>187</v>
      </c>
      <c r="AE60" s="45">
        <f>AD60*(1+$J$9)</f>
        <v>196.35</v>
      </c>
      <c r="AF60" s="45">
        <f>AE60*(1+$J$9)</f>
        <v>206.16749999999999</v>
      </c>
      <c r="AG60" s="45">
        <f>AF60*(1+$J$9)</f>
        <v>216.475875</v>
      </c>
      <c r="AH60" s="45">
        <f>AG60*(1+$J$9)</f>
        <v>227.29966875000002</v>
      </c>
    </row>
    <row r="61" spans="28:34" x14ac:dyDescent="0.3">
      <c r="AB61" s="47" t="s">
        <v>25</v>
      </c>
      <c r="AC61" s="48"/>
      <c r="AD61" s="49">
        <f>AD59+AD60</f>
        <v>750</v>
      </c>
      <c r="AE61" s="49">
        <f t="shared" ref="AE61:AH61" si="7">AE59+AE60</f>
        <v>871.35</v>
      </c>
      <c r="AF61" s="49">
        <f t="shared" si="7"/>
        <v>825.16750000000002</v>
      </c>
      <c r="AG61" s="49">
        <f t="shared" si="7"/>
        <v>936.47587499999997</v>
      </c>
      <c r="AH61" s="49">
        <f t="shared" si="7"/>
        <v>958.29966875000002</v>
      </c>
    </row>
  </sheetData>
  <mergeCells count="11">
    <mergeCell ref="M2:T2"/>
    <mergeCell ref="C3:S3"/>
    <mergeCell ref="N20:S21"/>
    <mergeCell ref="B5:K5"/>
    <mergeCell ref="M5:T5"/>
    <mergeCell ref="C18:D18"/>
    <mergeCell ref="F7:I7"/>
    <mergeCell ref="F8:I8"/>
    <mergeCell ref="F9:I9"/>
    <mergeCell ref="F11:I11"/>
    <mergeCell ref="F12:I12"/>
  </mergeCells>
  <pageMargins left="0.45" right="0.45" top="0.75" bottom="0.75" header="0.3" footer="0.3"/>
  <pageSetup scale="93" orientation="landscape" horizontalDpi="4294967293"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Buy Hay - Sell Cows</vt:lpstr>
      <vt:lpstr>'Buy Hay - Sell Cows'!Print_Area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Tranel,Jeffrey</cp:lastModifiedBy>
  <cp:lastPrinted>2022-10-09T18:41:08Z</cp:lastPrinted>
  <dcterms:created xsi:type="dcterms:W3CDTF">2012-03-25T18:55:35Z</dcterms:created>
  <dcterms:modified xsi:type="dcterms:W3CDTF">2023-03-01T15:36:00Z</dcterms:modified>
</cp:coreProperties>
</file>