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FFD3E927-3B8E-44A9-AA46-375F47CA7148}" xr6:coauthVersionLast="47" xr6:coauthVersionMax="47" xr10:uidLastSave="{00000000-0000-0000-0000-000000000000}"/>
  <bookViews>
    <workbookView xWindow="2160" yWindow="2160" windowWidth="21600" windowHeight="13005" xr2:uid="{4647130D-EAE5-446B-8976-09BE298B8B56}"/>
  </bookViews>
  <sheets>
    <sheet name="Sheet1" sheetId="1" r:id="rId1"/>
  </sheets>
  <definedNames>
    <definedName name="_xlnm.Print_Area" localSheetId="0">Sheet1!$B$2:$I$62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H9" i="1"/>
  <c r="G10" i="1"/>
  <c r="H10" i="1"/>
  <c r="I10" i="1"/>
  <c r="G12" i="1"/>
  <c r="I12" i="1"/>
  <c r="G18" i="1"/>
  <c r="H18" i="1"/>
  <c r="G20" i="1"/>
  <c r="H20" i="1"/>
  <c r="G21" i="1"/>
  <c r="H21" i="1"/>
  <c r="G22" i="1"/>
  <c r="H22" i="1"/>
  <c r="G23" i="1"/>
  <c r="H23" i="1"/>
  <c r="G24" i="1"/>
  <c r="H24" i="1"/>
  <c r="G25" i="1"/>
  <c r="H25" i="1"/>
  <c r="G26" i="1"/>
  <c r="H26" i="1"/>
  <c r="E27" i="1"/>
  <c r="G27" i="1"/>
  <c r="H27" i="1"/>
  <c r="G29" i="1"/>
  <c r="H29" i="1"/>
  <c r="I29" i="1"/>
  <c r="G31" i="1"/>
  <c r="H31" i="1"/>
  <c r="G32" i="1"/>
  <c r="H32" i="1"/>
  <c r="G33" i="1"/>
  <c r="H33" i="1"/>
  <c r="E34" i="1"/>
  <c r="G34" i="1"/>
  <c r="H34" i="1"/>
  <c r="G36" i="1"/>
  <c r="H36" i="1"/>
  <c r="I36" i="1"/>
  <c r="G37" i="1"/>
  <c r="H37" i="1"/>
  <c r="I37" i="1"/>
  <c r="G39" i="1"/>
  <c r="H39" i="1"/>
  <c r="G40" i="1"/>
  <c r="H40" i="1"/>
  <c r="G41" i="1"/>
  <c r="H41" i="1"/>
  <c r="G43" i="1"/>
  <c r="H43" i="1"/>
  <c r="I43" i="1"/>
  <c r="G44" i="1"/>
  <c r="H44" i="1"/>
  <c r="I44" i="1"/>
  <c r="G45" i="1"/>
  <c r="H45" i="1"/>
  <c r="I45" i="1"/>
  <c r="H47" i="1"/>
  <c r="G49" i="1"/>
  <c r="H49" i="1"/>
  <c r="I49" i="1"/>
  <c r="E57" i="1"/>
  <c r="F57" i="1"/>
  <c r="G57" i="1"/>
  <c r="H57" i="1"/>
  <c r="I57" i="1"/>
  <c r="D58" i="1"/>
  <c r="E58" i="1"/>
  <c r="F58" i="1"/>
  <c r="G58" i="1"/>
  <c r="H58" i="1"/>
  <c r="I58" i="1"/>
  <c r="D59" i="1"/>
  <c r="E59" i="1"/>
  <c r="F59" i="1"/>
  <c r="G59" i="1"/>
  <c r="H59" i="1"/>
  <c r="I59" i="1"/>
  <c r="D60" i="1"/>
  <c r="E60" i="1"/>
  <c r="F60" i="1"/>
  <c r="G60" i="1"/>
  <c r="H60" i="1"/>
  <c r="I60" i="1"/>
  <c r="D61" i="1"/>
  <c r="E61" i="1"/>
  <c r="F61" i="1"/>
  <c r="G61" i="1"/>
  <c r="H61" i="1"/>
  <c r="I61" i="1"/>
  <c r="D62" i="1"/>
  <c r="E62" i="1"/>
  <c r="F62" i="1"/>
  <c r="G62" i="1"/>
  <c r="H62" i="1"/>
  <c r="I6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</author>
  </authors>
  <commentList>
    <comment ref="B20" authorId="0" shapeId="0" xr:uid="{6A8754BF-FCE2-40CD-B066-11172ED0C2AF}">
      <text>
        <r>
          <rPr>
            <b/>
            <sz val="9"/>
            <color indexed="81"/>
            <rFont val="Tahoma"/>
            <family val="2"/>
          </rPr>
          <t xml:space="preserve">80 lbs of N +
25 lbs of Phos
</t>
        </r>
      </text>
    </comment>
  </commentList>
</comments>
</file>

<file path=xl/sharedStrings.xml><?xml version="1.0" encoding="utf-8"?>
<sst xmlns="http://schemas.openxmlformats.org/spreadsheetml/2006/main" count="75" uniqueCount="55">
  <si>
    <t>GROSS RECIPTS FROM PRODUCTION</t>
  </si>
  <si>
    <t xml:space="preserve">GROSS RECIPTS  </t>
  </si>
  <si>
    <t>YOUR FARM</t>
  </si>
  <si>
    <t xml:space="preserve">DIRECT COSTS </t>
  </si>
  <si>
    <t>OPERATING PREHARVEST</t>
  </si>
  <si>
    <t>Total Pre-Harvest Expenses</t>
  </si>
  <si>
    <t>HARVEST COSTS</t>
  </si>
  <si>
    <t>Total Harvest Costs</t>
  </si>
  <si>
    <t>Total Operating Costs</t>
  </si>
  <si>
    <t>PROPERTY &amp; OWNERSHIP COSTS</t>
  </si>
  <si>
    <t>Total Property &amp; Ownership Costs</t>
  </si>
  <si>
    <t>NET RECEIPTS BEFORE FACTOR PAYMENTS</t>
  </si>
  <si>
    <t>FACTOR PAYMENTS</t>
  </si>
  <si>
    <t>RETURN TO MANAGEMENT &amp; RISK</t>
  </si>
  <si>
    <t>BREAKEVEN ANALYSIS - PER ACRE RETURNS OVER TOTAL DIRECT COSTS ($/ACRE)</t>
  </si>
  <si>
    <t>ALTERNATIVE YIELDS</t>
  </si>
  <si>
    <t>UNIT</t>
  </si>
  <si>
    <t xml:space="preserve">PRICE  </t>
  </si>
  <si>
    <t xml:space="preserve">PER ACRE  </t>
  </si>
  <si>
    <t>COST PER UNIT</t>
  </si>
  <si>
    <t xml:space="preserve">QUANTITY  </t>
  </si>
  <si>
    <t>Custom Application</t>
  </si>
  <si>
    <t>Fuel</t>
  </si>
  <si>
    <t>Repairs &amp; Maintenance</t>
  </si>
  <si>
    <t>Labor</t>
  </si>
  <si>
    <t>dollars</t>
  </si>
  <si>
    <t>General Farm Overhead</t>
  </si>
  <si>
    <t>Real Estate Taxes</t>
  </si>
  <si>
    <t>TOTAL DIRECT COSTS</t>
  </si>
  <si>
    <t>Estimated Production Costs &amp; Returns</t>
  </si>
  <si>
    <t xml:space="preserve">YIELD  </t>
  </si>
  <si>
    <t>Herbicide</t>
  </si>
  <si>
    <t>bu</t>
  </si>
  <si>
    <t>Fertilizer</t>
  </si>
  <si>
    <t>Seed</t>
  </si>
  <si>
    <t xml:space="preserve">Seed </t>
  </si>
  <si>
    <t xml:space="preserve">      Fuel</t>
  </si>
  <si>
    <t xml:space="preserve">     Repair &amp; Maintenance</t>
  </si>
  <si>
    <t>Machinery Ownership Costs</t>
  </si>
  <si>
    <t>Crop Protection</t>
  </si>
  <si>
    <t xml:space="preserve">      Crop Insurance</t>
  </si>
  <si>
    <r>
      <t>Hauling</t>
    </r>
    <r>
      <rPr>
        <vertAlign val="superscript"/>
        <sz val="11"/>
        <color indexed="8"/>
        <rFont val="Calibri"/>
        <family val="2"/>
      </rPr>
      <t>1</t>
    </r>
  </si>
  <si>
    <t>3 Includes allocation of fallow acres in the rotation</t>
  </si>
  <si>
    <t>Northeastern Colorado - Dryland Proso Millet Reduced-Till in a Two-Crop in Three-Year Rotation</t>
  </si>
  <si>
    <t>Proso Millet</t>
  </si>
  <si>
    <t>cwt</t>
  </si>
  <si>
    <t>1 Hauling Machinery &amp; Labor Charges= $0.40/CWT</t>
  </si>
  <si>
    <t>ALTERNATIVE PRICES ($/cwt)</t>
  </si>
  <si>
    <t>CWT</t>
  </si>
  <si>
    <t>PER CWT</t>
  </si>
  <si>
    <t>Your Farm</t>
  </si>
  <si>
    <t>Gross Receipts</t>
  </si>
  <si>
    <r>
      <t>Interest (6 months @ 10%)</t>
    </r>
    <r>
      <rPr>
        <vertAlign val="superscript"/>
        <sz val="11"/>
        <color indexed="8"/>
        <rFont val="Calibri"/>
        <family val="2"/>
      </rPr>
      <t>2</t>
    </r>
  </si>
  <si>
    <r>
      <t>Land ($1,500 @ 3.7%)</t>
    </r>
    <r>
      <rPr>
        <vertAlign val="superscript"/>
        <sz val="11"/>
        <color indexed="8"/>
        <rFont val="Calibri"/>
        <family val="2"/>
      </rPr>
      <t>3</t>
    </r>
  </si>
  <si>
    <t>2 Interest on Opererating Capital is calculated on 1/2 of pre-harvest operating costs at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</si>
</sst>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b/>
      <sz val="9"/>
      <color indexed="81"/>
      <name val="Tahoma"/>
      <family val="2"/>
    </font>
    <font>
      <vertAlign val="superscript"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79"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8" fontId="6" fillId="0" borderId="0" xfId="0" applyNumberFormat="1" applyFont="1" applyAlignment="1">
      <alignment vertical="center"/>
    </xf>
    <xf numFmtId="6" fontId="6" fillId="0" borderId="0" xfId="0" applyNumberFormat="1" applyFont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8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6" fontId="6" fillId="0" borderId="2" xfId="0" applyNumberFormat="1" applyFont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0" fontId="6" fillId="0" borderId="0" xfId="0" applyNumberFormat="1" applyFont="1" applyAlignment="1">
      <alignment vertical="center"/>
    </xf>
    <xf numFmtId="38" fontId="6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8" fontId="6" fillId="0" borderId="0" xfId="1" applyNumberFormat="1" applyFont="1" applyAlignment="1">
      <alignment vertical="center"/>
    </xf>
    <xf numFmtId="8" fontId="6" fillId="0" borderId="2" xfId="1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8" fontId="6" fillId="0" borderId="4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8" fontId="9" fillId="0" borderId="5" xfId="0" applyNumberFormat="1" applyFont="1" applyBorder="1" applyAlignment="1">
      <alignment vertical="center"/>
    </xf>
    <xf numFmtId="38" fontId="6" fillId="0" borderId="2" xfId="0" applyNumberFormat="1" applyFont="1" applyBorder="1" applyAlignment="1">
      <alignment vertical="center"/>
    </xf>
    <xf numFmtId="40" fontId="6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 indent="2"/>
    </xf>
    <xf numFmtId="8" fontId="10" fillId="0" borderId="0" xfId="0" applyNumberFormat="1" applyFont="1" applyAlignment="1">
      <alignment vertical="center"/>
    </xf>
    <xf numFmtId="0" fontId="6" fillId="0" borderId="1" xfId="0" applyFont="1" applyBorder="1"/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6" fontId="9" fillId="0" borderId="0" xfId="0" applyNumberFormat="1" applyFont="1" applyAlignment="1">
      <alignment vertical="center"/>
    </xf>
    <xf numFmtId="8" fontId="9" fillId="0" borderId="0" xfId="0" applyNumberFormat="1" applyFont="1" applyAlignment="1">
      <alignment vertical="center"/>
    </xf>
    <xf numFmtId="40" fontId="10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 indent="2"/>
    </xf>
    <xf numFmtId="0" fontId="6" fillId="0" borderId="2" xfId="0" applyFont="1" applyBorder="1" applyAlignment="1">
      <alignment horizontal="left" vertical="center" indent="2"/>
    </xf>
    <xf numFmtId="0" fontId="6" fillId="0" borderId="4" xfId="0" applyFont="1" applyBorder="1" applyAlignment="1">
      <alignment horizontal="left" vertical="center" indent="2"/>
    </xf>
    <xf numFmtId="9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8" fontId="10" fillId="0" borderId="6" xfId="0" applyNumberFormat="1" applyFont="1" applyBorder="1" applyAlignment="1">
      <alignment vertical="center"/>
    </xf>
    <xf numFmtId="8" fontId="10" fillId="0" borderId="7" xfId="0" applyNumberFormat="1" applyFont="1" applyBorder="1" applyAlignment="1">
      <alignment vertical="center"/>
    </xf>
    <xf numFmtId="8" fontId="10" fillId="0" borderId="8" xfId="0" applyNumberFormat="1" applyFont="1" applyBorder="1" applyAlignment="1">
      <alignment vertical="center"/>
    </xf>
    <xf numFmtId="8" fontId="10" fillId="0" borderId="9" xfId="0" applyNumberFormat="1" applyFont="1" applyBorder="1" applyAlignment="1">
      <alignment vertical="center"/>
    </xf>
    <xf numFmtId="8" fontId="10" fillId="0" borderId="10" xfId="0" applyNumberFormat="1" applyFont="1" applyBorder="1" applyAlignment="1">
      <alignment vertical="center"/>
    </xf>
    <xf numFmtId="8" fontId="10" fillId="0" borderId="11" xfId="0" applyNumberFormat="1" applyFont="1" applyBorder="1" applyAlignment="1">
      <alignment vertical="center"/>
    </xf>
    <xf numFmtId="8" fontId="10" fillId="0" borderId="3" xfId="0" applyNumberFormat="1" applyFont="1" applyBorder="1" applyAlignment="1">
      <alignment vertical="center"/>
    </xf>
    <xf numFmtId="8" fontId="10" fillId="0" borderId="12" xfId="0" applyNumberFormat="1" applyFont="1" applyBorder="1" applyAlignment="1">
      <alignment vertical="center"/>
    </xf>
    <xf numFmtId="9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indent="4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6" fillId="3" borderId="13" xfId="0" applyFont="1" applyFill="1" applyBorder="1" applyAlignment="1" applyProtection="1">
      <alignment vertical="center"/>
      <protection locked="0"/>
    </xf>
    <xf numFmtId="40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38" fontId="6" fillId="0" borderId="0" xfId="0" applyNumberFormat="1" applyFont="1" applyAlignment="1">
      <alignment vertical="center"/>
    </xf>
    <xf numFmtId="164" fontId="6" fillId="3" borderId="13" xfId="0" applyNumberFormat="1" applyFont="1" applyFill="1" applyBorder="1" applyAlignment="1" applyProtection="1">
      <alignment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vertical="center"/>
    </xf>
    <xf numFmtId="40" fontId="6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vertical="center"/>
    </xf>
    <xf numFmtId="2" fontId="6" fillId="0" borderId="0" xfId="0" applyNumberFormat="1" applyFont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0</xdr:rowOff>
    </xdr:from>
    <xdr:to>
      <xdr:col>9</xdr:col>
      <xdr:colOff>9525</xdr:colOff>
      <xdr:row>2</xdr:row>
      <xdr:rowOff>0</xdr:rowOff>
    </xdr:to>
    <xdr:pic>
      <xdr:nvPicPr>
        <xdr:cNvPr id="1085" name="Picture 1">
          <a:extLst>
            <a:ext uri="{FF2B5EF4-FFF2-40B4-BE49-F238E27FC236}">
              <a16:creationId xmlns:a16="http://schemas.microsoft.com/office/drawing/2014/main" id="{4A820D80-CD2B-C4C6-C828-1722803584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90500"/>
          <a:ext cx="63341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D963A-FDCD-4E67-BD92-4C425CE51572}">
  <sheetPr>
    <pageSetUpPr fitToPage="1"/>
  </sheetPr>
  <dimension ref="B2:M62"/>
  <sheetViews>
    <sheetView tabSelected="1" zoomScaleNormal="100" workbookViewId="0">
      <selection activeCell="S38" sqref="S38"/>
    </sheetView>
  </sheetViews>
  <sheetFormatPr defaultColWidth="8.85546875" defaultRowHeight="15" x14ac:dyDescent="0.25"/>
  <cols>
    <col min="1" max="1" width="4.7109375" style="5" customWidth="1"/>
    <col min="2" max="2" width="20.7109375" style="5" customWidth="1"/>
    <col min="3" max="3" width="10.7109375" style="5" customWidth="1"/>
    <col min="4" max="4" width="9.7109375" style="5" customWidth="1"/>
    <col min="5" max="5" width="12.7109375" style="5" customWidth="1"/>
    <col min="6" max="6" width="9.7109375" style="5" customWidth="1"/>
    <col min="7" max="7" width="11" style="5" customWidth="1"/>
    <col min="8" max="8" width="9.7109375" style="5" customWidth="1"/>
    <col min="9" max="9" width="10.7109375" style="5" customWidth="1"/>
    <col min="10" max="16384" width="8.85546875" style="5"/>
  </cols>
  <sheetData>
    <row r="2" spans="2:9" ht="78" customHeight="1" x14ac:dyDescent="0.25"/>
    <row r="3" spans="2:9" ht="4.9000000000000004" customHeight="1" x14ac:dyDescent="0.25"/>
    <row r="4" spans="2:9" ht="19.899999999999999" customHeight="1" x14ac:dyDescent="0.25">
      <c r="B4" s="78" t="s">
        <v>43</v>
      </c>
      <c r="C4" s="78"/>
      <c r="D4" s="78"/>
      <c r="E4" s="78"/>
      <c r="F4" s="78"/>
      <c r="G4" s="78"/>
      <c r="H4" s="78"/>
      <c r="I4" s="78"/>
    </row>
    <row r="5" spans="2:9" ht="19.899999999999999" customHeight="1" x14ac:dyDescent="0.25">
      <c r="B5" s="60" t="s">
        <v>29</v>
      </c>
      <c r="I5" s="6">
        <v>2023</v>
      </c>
    </row>
    <row r="6" spans="2:9" x14ac:dyDescent="0.25">
      <c r="B6" s="7" t="s">
        <v>0</v>
      </c>
      <c r="C6" s="7"/>
      <c r="D6" s="8"/>
      <c r="E6" s="8"/>
      <c r="F6" s="8"/>
      <c r="G6" s="8"/>
      <c r="H6" s="8"/>
      <c r="I6" s="8"/>
    </row>
    <row r="7" spans="2:9" ht="15" customHeight="1" thickBot="1" x14ac:dyDescent="0.3">
      <c r="B7" s="38" t="s">
        <v>1</v>
      </c>
      <c r="C7" s="38"/>
      <c r="D7" s="1" t="s">
        <v>16</v>
      </c>
      <c r="E7" s="2" t="s">
        <v>17</v>
      </c>
      <c r="F7" s="1" t="s">
        <v>30</v>
      </c>
      <c r="G7" s="2" t="s">
        <v>18</v>
      </c>
      <c r="H7" s="2" t="s">
        <v>49</v>
      </c>
      <c r="I7" s="3"/>
    </row>
    <row r="8" spans="2:9" ht="4.9000000000000004" customHeight="1" x14ac:dyDescent="0.25">
      <c r="B8" s="62"/>
      <c r="C8" s="62"/>
      <c r="D8" s="63"/>
      <c r="E8" s="64"/>
      <c r="F8" s="63"/>
      <c r="G8" s="64"/>
      <c r="H8" s="64"/>
      <c r="I8" s="65"/>
    </row>
    <row r="9" spans="2:9" ht="13.9" customHeight="1" x14ac:dyDescent="0.25">
      <c r="B9" s="36" t="s">
        <v>44</v>
      </c>
      <c r="C9" s="36"/>
      <c r="D9" s="11" t="s">
        <v>45</v>
      </c>
      <c r="E9" s="12">
        <v>12.98</v>
      </c>
      <c r="F9" s="11">
        <v>14</v>
      </c>
      <c r="G9" s="68">
        <f>E9*F9</f>
        <v>181.72</v>
      </c>
      <c r="H9" s="12">
        <f>G9/F9</f>
        <v>12.98</v>
      </c>
      <c r="I9" s="73" t="s">
        <v>50</v>
      </c>
    </row>
    <row r="10" spans="2:9" ht="13.9" customHeight="1" x14ac:dyDescent="0.25">
      <c r="B10" s="36" t="s">
        <v>50</v>
      </c>
      <c r="C10" s="36"/>
      <c r="D10" s="11" t="s">
        <v>45</v>
      </c>
      <c r="E10" s="71"/>
      <c r="F10" s="72"/>
      <c r="G10" s="68">
        <f>E10*F10</f>
        <v>0</v>
      </c>
      <c r="H10" s="68">
        <f>E10</f>
        <v>0</v>
      </c>
      <c r="I10" s="68">
        <f>E10*F10</f>
        <v>0</v>
      </c>
    </row>
    <row r="11" spans="2:9" ht="4.9000000000000004" customHeight="1" thickBot="1" x14ac:dyDescent="0.3">
      <c r="B11" s="14"/>
      <c r="C11" s="14"/>
      <c r="D11" s="15"/>
      <c r="E11" s="16"/>
      <c r="F11" s="17"/>
      <c r="G11" s="18"/>
      <c r="H11" s="16"/>
      <c r="I11" s="17"/>
    </row>
    <row r="12" spans="2:9" ht="15" customHeight="1" thickTop="1" x14ac:dyDescent="0.25">
      <c r="B12" s="39" t="s">
        <v>51</v>
      </c>
      <c r="C12" s="39"/>
      <c r="D12" s="40"/>
      <c r="E12" s="41"/>
      <c r="F12" s="41"/>
      <c r="G12" s="69">
        <f>SUM(G9:G11)</f>
        <v>181.72</v>
      </c>
      <c r="H12" s="43"/>
      <c r="I12" s="42">
        <f>SUM(I9:I11)</f>
        <v>0</v>
      </c>
    </row>
    <row r="13" spans="2:9" ht="15" customHeight="1" x14ac:dyDescent="0.25">
      <c r="B13" s="10"/>
      <c r="C13" s="10"/>
      <c r="D13" s="11"/>
      <c r="G13" s="13"/>
      <c r="H13" s="13"/>
      <c r="I13" s="13"/>
    </row>
    <row r="14" spans="2:9" ht="15" customHeight="1" x14ac:dyDescent="0.25">
      <c r="B14" s="7" t="s">
        <v>3</v>
      </c>
      <c r="C14" s="7"/>
      <c r="D14" s="19"/>
      <c r="E14" s="20"/>
      <c r="F14" s="20"/>
      <c r="G14" s="20"/>
      <c r="H14" s="20"/>
      <c r="I14" s="20"/>
    </row>
    <row r="15" spans="2:9" ht="30" customHeight="1" thickBot="1" x14ac:dyDescent="0.3">
      <c r="B15" s="9"/>
      <c r="C15" s="9"/>
      <c r="D15" s="4" t="s">
        <v>16</v>
      </c>
      <c r="E15" s="3" t="s">
        <v>19</v>
      </c>
      <c r="F15" s="4" t="s">
        <v>20</v>
      </c>
      <c r="G15" s="3" t="s">
        <v>18</v>
      </c>
      <c r="H15" s="3" t="s">
        <v>49</v>
      </c>
      <c r="I15" s="3" t="s">
        <v>2</v>
      </c>
    </row>
    <row r="16" spans="2:9" ht="15" customHeight="1" x14ac:dyDescent="0.25">
      <c r="B16" s="5" t="s">
        <v>4</v>
      </c>
      <c r="D16" s="11"/>
      <c r="F16" s="11"/>
    </row>
    <row r="17" spans="2:13" ht="13.9" customHeight="1" x14ac:dyDescent="0.25">
      <c r="B17" s="36" t="s">
        <v>34</v>
      </c>
      <c r="C17" s="36"/>
    </row>
    <row r="18" spans="2:13" ht="13.9" customHeight="1" x14ac:dyDescent="0.25">
      <c r="B18" s="61" t="s">
        <v>35</v>
      </c>
      <c r="C18" s="36"/>
      <c r="D18" s="11" t="s">
        <v>25</v>
      </c>
      <c r="E18" s="21">
        <v>3.59</v>
      </c>
      <c r="F18" s="67">
        <v>1</v>
      </c>
      <c r="G18" s="21">
        <f>E18*F18</f>
        <v>3.59</v>
      </c>
      <c r="H18" s="21">
        <f>G18/$F$9</f>
        <v>0.25642857142857139</v>
      </c>
      <c r="I18" s="66"/>
    </row>
    <row r="19" spans="2:13" ht="13.9" customHeight="1" x14ac:dyDescent="0.25">
      <c r="B19" s="36" t="s">
        <v>39</v>
      </c>
      <c r="C19" s="36"/>
    </row>
    <row r="20" spans="2:13" ht="13.9" customHeight="1" x14ac:dyDescent="0.25">
      <c r="B20" s="61" t="s">
        <v>33</v>
      </c>
      <c r="C20" s="36"/>
      <c r="D20" s="11" t="s">
        <v>25</v>
      </c>
      <c r="E20" s="21">
        <v>16.13</v>
      </c>
      <c r="F20" s="22">
        <v>1</v>
      </c>
      <c r="G20" s="21">
        <f t="shared" ref="G20:G26" si="0">E20*F20</f>
        <v>16.13</v>
      </c>
      <c r="H20" s="21">
        <f t="shared" ref="H20:H27" si="1">G20/$F$9</f>
        <v>1.1521428571428571</v>
      </c>
      <c r="I20" s="66"/>
    </row>
    <row r="21" spans="2:13" ht="13.9" customHeight="1" x14ac:dyDescent="0.25">
      <c r="B21" s="61" t="s">
        <v>31</v>
      </c>
      <c r="C21" s="36"/>
      <c r="D21" s="11" t="s">
        <v>25</v>
      </c>
      <c r="E21" s="21">
        <v>14.59</v>
      </c>
      <c r="F21" s="22">
        <v>1</v>
      </c>
      <c r="G21" s="21">
        <f t="shared" si="0"/>
        <v>14.59</v>
      </c>
      <c r="H21" s="21">
        <f t="shared" si="1"/>
        <v>1.042142857142857</v>
      </c>
      <c r="I21" s="66"/>
    </row>
    <row r="22" spans="2:13" ht="13.9" customHeight="1" x14ac:dyDescent="0.25">
      <c r="B22" s="61" t="s">
        <v>21</v>
      </c>
      <c r="C22" s="36"/>
      <c r="D22" s="11" t="s">
        <v>25</v>
      </c>
      <c r="E22" s="21">
        <v>7</v>
      </c>
      <c r="F22" s="22">
        <v>1</v>
      </c>
      <c r="G22" s="21">
        <f t="shared" si="0"/>
        <v>7</v>
      </c>
      <c r="H22" s="21">
        <f t="shared" si="1"/>
        <v>0.5</v>
      </c>
      <c r="I22" s="66"/>
    </row>
    <row r="23" spans="2:13" ht="13.9" customHeight="1" x14ac:dyDescent="0.25">
      <c r="B23" s="5" t="s">
        <v>40</v>
      </c>
      <c r="C23" s="36"/>
      <c r="D23" s="11" t="s">
        <v>25</v>
      </c>
      <c r="E23" s="21">
        <v>11.11</v>
      </c>
      <c r="F23" s="22">
        <v>1</v>
      </c>
      <c r="G23" s="21">
        <f t="shared" si="0"/>
        <v>11.11</v>
      </c>
      <c r="H23" s="21">
        <f t="shared" si="1"/>
        <v>0.79357142857142848</v>
      </c>
      <c r="I23" s="66"/>
      <c r="K23" s="36"/>
      <c r="M23" s="70"/>
    </row>
    <row r="24" spans="2:13" ht="13.9" customHeight="1" x14ac:dyDescent="0.25">
      <c r="B24" s="36" t="s">
        <v>22</v>
      </c>
      <c r="C24" s="36"/>
      <c r="D24" s="11" t="s">
        <v>25</v>
      </c>
      <c r="E24" s="21">
        <v>5.83</v>
      </c>
      <c r="F24" s="22">
        <v>1</v>
      </c>
      <c r="G24" s="21">
        <f t="shared" si="0"/>
        <v>5.83</v>
      </c>
      <c r="H24" s="21">
        <f t="shared" si="1"/>
        <v>0.41642857142857143</v>
      </c>
      <c r="I24" s="66"/>
      <c r="K24" s="36"/>
      <c r="M24" s="70"/>
    </row>
    <row r="25" spans="2:13" ht="13.9" customHeight="1" x14ac:dyDescent="0.25">
      <c r="B25" s="36" t="s">
        <v>23</v>
      </c>
      <c r="C25" s="36"/>
      <c r="D25" s="11" t="s">
        <v>25</v>
      </c>
      <c r="E25" s="21">
        <v>6.57</v>
      </c>
      <c r="F25" s="22">
        <v>1</v>
      </c>
      <c r="G25" s="21">
        <f t="shared" si="0"/>
        <v>6.57</v>
      </c>
      <c r="H25" s="21">
        <f t="shared" si="1"/>
        <v>0.46928571428571431</v>
      </c>
      <c r="I25" s="66"/>
    </row>
    <row r="26" spans="2:13" ht="13.9" customHeight="1" x14ac:dyDescent="0.25">
      <c r="B26" s="36" t="s">
        <v>24</v>
      </c>
      <c r="C26" s="36"/>
      <c r="D26" s="11" t="s">
        <v>25</v>
      </c>
      <c r="E26" s="21">
        <v>3.3</v>
      </c>
      <c r="F26" s="22">
        <v>1</v>
      </c>
      <c r="G26" s="21">
        <f t="shared" si="0"/>
        <v>3.3</v>
      </c>
      <c r="H26" s="21">
        <f t="shared" si="1"/>
        <v>0.23571428571428571</v>
      </c>
      <c r="I26" s="66"/>
    </row>
    <row r="27" spans="2:13" ht="13.9" customHeight="1" x14ac:dyDescent="0.25">
      <c r="B27" s="36" t="s">
        <v>52</v>
      </c>
      <c r="C27" s="36"/>
      <c r="D27" s="11" t="s">
        <v>25</v>
      </c>
      <c r="E27" s="21">
        <f>SUM(E18:E26)*0.1/2</f>
        <v>3.4059999999999997</v>
      </c>
      <c r="F27" s="22">
        <v>1</v>
      </c>
      <c r="G27" s="21">
        <f>SUM(G16:G26)*0.05/2</f>
        <v>1.7029999999999998</v>
      </c>
      <c r="H27" s="21">
        <f t="shared" si="1"/>
        <v>0.12164285714285714</v>
      </c>
      <c r="I27" s="66"/>
    </row>
    <row r="28" spans="2:13" ht="4.9000000000000004" customHeight="1" x14ac:dyDescent="0.25">
      <c r="B28" s="24"/>
      <c r="C28" s="24"/>
      <c r="D28" s="25"/>
      <c r="E28" s="23"/>
      <c r="F28" s="25"/>
      <c r="G28" s="23"/>
      <c r="H28" s="23"/>
      <c r="I28" s="23"/>
    </row>
    <row r="29" spans="2:13" ht="13.9" customHeight="1" x14ac:dyDescent="0.25">
      <c r="B29" s="36" t="s">
        <v>5</v>
      </c>
      <c r="C29" s="36"/>
      <c r="D29" s="11"/>
      <c r="F29" s="11"/>
      <c r="G29" s="26">
        <f>SUM(G17:G28)</f>
        <v>69.822999999999993</v>
      </c>
      <c r="H29" s="26">
        <f>SUM(H17:H28)</f>
        <v>4.9873571428571424</v>
      </c>
      <c r="I29" s="26">
        <f>SUM(I17:I28)</f>
        <v>0</v>
      </c>
      <c r="K29" s="12"/>
    </row>
    <row r="30" spans="2:13" ht="13.9" customHeight="1" x14ac:dyDescent="0.25">
      <c r="B30" s="5" t="s">
        <v>6</v>
      </c>
      <c r="D30" s="11"/>
      <c r="F30" s="11"/>
    </row>
    <row r="31" spans="2:13" ht="13.9" customHeight="1" x14ac:dyDescent="0.25">
      <c r="B31" s="5" t="s">
        <v>36</v>
      </c>
      <c r="D31" s="11" t="s">
        <v>25</v>
      </c>
      <c r="E31" s="75">
        <v>11.73</v>
      </c>
      <c r="F31" s="11">
        <v>1</v>
      </c>
      <c r="G31" s="21">
        <f>E31*F31</f>
        <v>11.73</v>
      </c>
      <c r="H31" s="21">
        <f>G31/$F$9</f>
        <v>0.83785714285714286</v>
      </c>
      <c r="I31" s="66"/>
    </row>
    <row r="32" spans="2:13" ht="13.9" customHeight="1" x14ac:dyDescent="0.25">
      <c r="B32" s="5" t="s">
        <v>37</v>
      </c>
      <c r="D32" s="11" t="s">
        <v>25</v>
      </c>
      <c r="E32" s="75">
        <v>10.56</v>
      </c>
      <c r="F32" s="11">
        <v>1</v>
      </c>
      <c r="G32" s="21">
        <f>E32*F32</f>
        <v>10.56</v>
      </c>
      <c r="H32" s="21">
        <f>G32/$F$9</f>
        <v>0.75428571428571434</v>
      </c>
      <c r="I32" s="66"/>
    </row>
    <row r="33" spans="2:11" ht="13.9" customHeight="1" x14ac:dyDescent="0.25">
      <c r="B33" s="36" t="s">
        <v>24</v>
      </c>
      <c r="C33" s="36"/>
      <c r="D33" s="11" t="s">
        <v>25</v>
      </c>
      <c r="E33" s="76">
        <v>5.45</v>
      </c>
      <c r="F33" s="22">
        <v>1</v>
      </c>
      <c r="G33" s="21">
        <f>E33*F33</f>
        <v>5.45</v>
      </c>
      <c r="H33" s="21">
        <f>G33/$F$9</f>
        <v>0.38928571428571429</v>
      </c>
      <c r="I33" s="66"/>
    </row>
    <row r="34" spans="2:11" ht="13.9" customHeight="1" x14ac:dyDescent="0.25">
      <c r="B34" s="36" t="s">
        <v>41</v>
      </c>
      <c r="C34" s="36"/>
      <c r="D34" s="11" t="s">
        <v>32</v>
      </c>
      <c r="E34" s="74">
        <f>F9*0.4</f>
        <v>5.6000000000000005</v>
      </c>
      <c r="F34" s="22">
        <v>1</v>
      </c>
      <c r="G34" s="21">
        <f>E34*F34</f>
        <v>5.6000000000000005</v>
      </c>
      <c r="H34" s="21">
        <f>G34/$F$9</f>
        <v>0.4</v>
      </c>
      <c r="I34" s="66"/>
    </row>
    <row r="35" spans="2:11" ht="4.9000000000000004" customHeight="1" x14ac:dyDescent="0.25">
      <c r="B35" s="45"/>
      <c r="C35" s="45"/>
      <c r="D35" s="25"/>
      <c r="E35" s="23"/>
      <c r="F35" s="25"/>
      <c r="G35" s="23"/>
      <c r="H35" s="23"/>
      <c r="I35" s="23"/>
    </row>
    <row r="36" spans="2:11" ht="13.9" customHeight="1" thickBot="1" x14ac:dyDescent="0.3">
      <c r="B36" s="46" t="s">
        <v>7</v>
      </c>
      <c r="C36" s="46"/>
      <c r="D36" s="15"/>
      <c r="E36" s="17"/>
      <c r="F36" s="15"/>
      <c r="G36" s="27">
        <f>SUM(G31:G35)</f>
        <v>33.339999999999996</v>
      </c>
      <c r="H36" s="27">
        <f>G36/F9</f>
        <v>2.3814285714285712</v>
      </c>
      <c r="I36" s="27">
        <f>SUM(I33:I35)</f>
        <v>0</v>
      </c>
      <c r="K36" s="12"/>
    </row>
    <row r="37" spans="2:11" ht="13.9" customHeight="1" thickTop="1" x14ac:dyDescent="0.25">
      <c r="B37" s="39" t="s">
        <v>8</v>
      </c>
      <c r="C37" s="39"/>
      <c r="D37" s="40"/>
      <c r="E37" s="41"/>
      <c r="F37" s="40"/>
      <c r="G37" s="43">
        <f>G29+G36</f>
        <v>103.16299999999998</v>
      </c>
      <c r="H37" s="43">
        <f>G37/F9</f>
        <v>7.3687857142857132</v>
      </c>
      <c r="I37" s="43">
        <f>I29+I36</f>
        <v>0</v>
      </c>
    </row>
    <row r="38" spans="2:11" ht="13.9" customHeight="1" x14ac:dyDescent="0.25">
      <c r="B38" s="5" t="s">
        <v>9</v>
      </c>
      <c r="D38" s="11"/>
      <c r="F38" s="11"/>
    </row>
    <row r="39" spans="2:11" ht="13.9" customHeight="1" x14ac:dyDescent="0.25">
      <c r="B39" s="36" t="s">
        <v>26</v>
      </c>
      <c r="C39" s="36"/>
      <c r="D39" s="11" t="s">
        <v>25</v>
      </c>
      <c r="E39" s="21">
        <v>10.1</v>
      </c>
      <c r="F39" s="22">
        <v>1</v>
      </c>
      <c r="G39" s="21">
        <f>E39/F39</f>
        <v>10.1</v>
      </c>
      <c r="H39" s="21">
        <f>G39/$F$9</f>
        <v>0.72142857142857142</v>
      </c>
      <c r="I39" s="66"/>
    </row>
    <row r="40" spans="2:11" ht="13.9" customHeight="1" x14ac:dyDescent="0.25">
      <c r="B40" s="36" t="s">
        <v>38</v>
      </c>
      <c r="C40" s="36"/>
      <c r="D40" s="11" t="s">
        <v>25</v>
      </c>
      <c r="E40" s="21">
        <v>33.08</v>
      </c>
      <c r="F40" s="22">
        <v>1</v>
      </c>
      <c r="G40" s="21">
        <f>E40/F40</f>
        <v>33.08</v>
      </c>
      <c r="H40" s="21">
        <f>G40/$F$9</f>
        <v>2.3628571428571425</v>
      </c>
      <c r="I40" s="66"/>
    </row>
    <row r="41" spans="2:11" ht="13.9" customHeight="1" x14ac:dyDescent="0.25">
      <c r="B41" s="36" t="s">
        <v>27</v>
      </c>
      <c r="C41" s="36"/>
      <c r="D41" s="11" t="s">
        <v>25</v>
      </c>
      <c r="E41" s="21">
        <v>4.16</v>
      </c>
      <c r="F41" s="22">
        <v>1</v>
      </c>
      <c r="G41" s="21">
        <f>E41/F41</f>
        <v>4.16</v>
      </c>
      <c r="H41" s="21">
        <f>G41/$F$9</f>
        <v>0.29714285714285715</v>
      </c>
      <c r="I41" s="66"/>
    </row>
    <row r="42" spans="2:11" ht="4.9000000000000004" customHeight="1" x14ac:dyDescent="0.25">
      <c r="B42" s="45"/>
      <c r="C42" s="45"/>
      <c r="D42" s="25"/>
      <c r="E42" s="23"/>
      <c r="F42" s="23"/>
      <c r="G42" s="23"/>
      <c r="H42" s="23"/>
      <c r="I42" s="23"/>
    </row>
    <row r="43" spans="2:11" ht="13.9" customHeight="1" thickBot="1" x14ac:dyDescent="0.3">
      <c r="B43" s="47" t="s">
        <v>10</v>
      </c>
      <c r="C43" s="47"/>
      <c r="D43" s="28"/>
      <c r="E43" s="29"/>
      <c r="F43" s="29"/>
      <c r="G43" s="30">
        <f>SUM(G39:G42)</f>
        <v>47.34</v>
      </c>
      <c r="H43" s="30">
        <f>G43/F9</f>
        <v>3.3814285714285717</v>
      </c>
      <c r="I43" s="30">
        <f>SUM(I39:I42)</f>
        <v>0</v>
      </c>
    </row>
    <row r="44" spans="2:11" ht="16.149999999999999" customHeight="1" thickTop="1" thickBot="1" x14ac:dyDescent="0.3">
      <c r="B44" s="31" t="s">
        <v>28</v>
      </c>
      <c r="C44" s="31"/>
      <c r="D44" s="32"/>
      <c r="E44" s="31"/>
      <c r="F44" s="31"/>
      <c r="G44" s="33">
        <f>G37+G43</f>
        <v>150.50299999999999</v>
      </c>
      <c r="H44" s="33">
        <f>G44/F9</f>
        <v>10.750214285714284</v>
      </c>
      <c r="I44" s="33">
        <f>I37+I43</f>
        <v>0</v>
      </c>
    </row>
    <row r="45" spans="2:11" ht="16.149999999999999" customHeight="1" thickTop="1" thickBot="1" x14ac:dyDescent="0.3">
      <c r="B45" s="31" t="s">
        <v>11</v>
      </c>
      <c r="C45" s="31"/>
      <c r="D45" s="32"/>
      <c r="E45" s="31"/>
      <c r="F45" s="31"/>
      <c r="G45" s="33">
        <f>G12-G44</f>
        <v>31.217000000000013</v>
      </c>
      <c r="H45" s="33">
        <f>G45/F9</f>
        <v>2.2297857142857151</v>
      </c>
      <c r="I45" s="33">
        <f>I12-I44</f>
        <v>0</v>
      </c>
    </row>
    <row r="46" spans="2:11" ht="13.9" customHeight="1" thickTop="1" x14ac:dyDescent="0.25">
      <c r="B46" s="5" t="s">
        <v>12</v>
      </c>
      <c r="D46" s="11"/>
    </row>
    <row r="47" spans="2:11" ht="13.9" customHeight="1" x14ac:dyDescent="0.25">
      <c r="B47" s="36" t="s">
        <v>53</v>
      </c>
      <c r="C47" s="36"/>
      <c r="D47" s="11"/>
      <c r="G47" s="21">
        <v>55.5</v>
      </c>
      <c r="H47" s="21">
        <f>G47/$F$9</f>
        <v>3.9642857142857144</v>
      </c>
      <c r="I47" s="66"/>
    </row>
    <row r="48" spans="2:11" ht="4.9000000000000004" customHeight="1" thickBot="1" x14ac:dyDescent="0.3">
      <c r="B48" s="14"/>
      <c r="C48" s="14"/>
      <c r="D48" s="15"/>
      <c r="E48" s="17"/>
      <c r="F48" s="17"/>
      <c r="G48" s="34"/>
      <c r="H48" s="35"/>
      <c r="I48" s="17"/>
    </row>
    <row r="49" spans="2:9" ht="15" customHeight="1" thickTop="1" x14ac:dyDescent="0.25">
      <c r="B49" s="41" t="s">
        <v>13</v>
      </c>
      <c r="C49" s="41"/>
      <c r="D49" s="40"/>
      <c r="E49" s="41"/>
      <c r="F49" s="41"/>
      <c r="G49" s="43">
        <f>G45-G47</f>
        <v>-24.282999999999987</v>
      </c>
      <c r="H49" s="43">
        <f>G49/$F$9</f>
        <v>-1.734499999999999</v>
      </c>
      <c r="I49" s="43">
        <f>I45-I47</f>
        <v>0</v>
      </c>
    </row>
    <row r="50" spans="2:9" ht="12.75" customHeight="1" x14ac:dyDescent="0.25">
      <c r="B50" s="5" t="s">
        <v>46</v>
      </c>
      <c r="C50" s="41"/>
      <c r="D50" s="40"/>
      <c r="E50" s="41"/>
      <c r="F50" s="41"/>
      <c r="G50" s="43"/>
      <c r="H50" s="43"/>
      <c r="I50" s="43"/>
    </row>
    <row r="51" spans="2:9" ht="12.75" customHeight="1" x14ac:dyDescent="0.25">
      <c r="B51" s="5" t="s">
        <v>54</v>
      </c>
      <c r="C51" s="41"/>
      <c r="D51" s="40"/>
      <c r="E51" s="41"/>
      <c r="F51" s="41"/>
      <c r="G51" s="43"/>
      <c r="H51" s="43"/>
      <c r="I51" s="43"/>
    </row>
    <row r="52" spans="2:9" ht="12.75" customHeight="1" x14ac:dyDescent="0.25">
      <c r="B52" s="5" t="s">
        <v>42</v>
      </c>
    </row>
    <row r="53" spans="2:9" ht="4.9000000000000004" customHeight="1" x14ac:dyDescent="0.25"/>
    <row r="54" spans="2:9" ht="15" customHeight="1" x14ac:dyDescent="0.25">
      <c r="B54" s="7" t="s">
        <v>14</v>
      </c>
      <c r="C54" s="7"/>
      <c r="D54" s="20"/>
      <c r="E54" s="20"/>
      <c r="F54" s="20"/>
      <c r="G54" s="20"/>
      <c r="H54" s="20"/>
      <c r="I54" s="20"/>
    </row>
    <row r="55" spans="2:9" ht="13.15" customHeight="1" x14ac:dyDescent="0.25">
      <c r="C55" s="49"/>
      <c r="D55" s="49"/>
      <c r="E55" s="77" t="s">
        <v>47</v>
      </c>
      <c r="F55" s="77"/>
      <c r="G55" s="77"/>
      <c r="H55" s="77"/>
      <c r="I55" s="77"/>
    </row>
    <row r="56" spans="2:9" ht="13.15" customHeight="1" x14ac:dyDescent="0.25">
      <c r="C56" s="49"/>
      <c r="D56" s="49"/>
      <c r="E56" s="48">
        <v>-0.25</v>
      </c>
      <c r="F56" s="48">
        <v>-0.1</v>
      </c>
      <c r="G56" s="49"/>
      <c r="H56" s="48">
        <v>0.1</v>
      </c>
      <c r="I56" s="48">
        <v>0.25</v>
      </c>
    </row>
    <row r="57" spans="2:9" ht="13.15" customHeight="1" x14ac:dyDescent="0.25">
      <c r="C57" s="77" t="s">
        <v>15</v>
      </c>
      <c r="D57" s="77"/>
      <c r="E57" s="37">
        <f>G57*0.75</f>
        <v>9.7349999999999994</v>
      </c>
      <c r="F57" s="37">
        <f>G57*0.9</f>
        <v>11.682</v>
      </c>
      <c r="G57" s="37">
        <f>E9</f>
        <v>12.98</v>
      </c>
      <c r="H57" s="37">
        <f>G57*1.1</f>
        <v>14.278000000000002</v>
      </c>
      <c r="I57" s="37">
        <f>G57*1.25</f>
        <v>16.225000000000001</v>
      </c>
    </row>
    <row r="58" spans="2:9" ht="13.15" customHeight="1" x14ac:dyDescent="0.25">
      <c r="C58" s="58">
        <v>-0.25</v>
      </c>
      <c r="D58" s="44">
        <f>D60*0.75</f>
        <v>10.5</v>
      </c>
      <c r="E58" s="50">
        <f>(E$57*$D58)-$G$44</f>
        <v>-48.285499999999985</v>
      </c>
      <c r="F58" s="51">
        <f t="shared" ref="F58:I62" si="2">(F$57*$D58)-$G$44</f>
        <v>-27.841999999999985</v>
      </c>
      <c r="G58" s="51">
        <f t="shared" si="2"/>
        <v>-14.212999999999994</v>
      </c>
      <c r="H58" s="51">
        <f t="shared" si="2"/>
        <v>-0.58399999999997476</v>
      </c>
      <c r="I58" s="52">
        <f t="shared" si="2"/>
        <v>19.859500000000025</v>
      </c>
    </row>
    <row r="59" spans="2:9" ht="13.15" customHeight="1" x14ac:dyDescent="0.25">
      <c r="C59" s="58">
        <v>-0.1</v>
      </c>
      <c r="D59" s="44">
        <f>D60*0.9</f>
        <v>12.6</v>
      </c>
      <c r="E59" s="53">
        <f>(E$57*$D59)-$G$44</f>
        <v>-27.841999999999999</v>
      </c>
      <c r="F59" s="37">
        <f t="shared" si="2"/>
        <v>-3.3097999999999956</v>
      </c>
      <c r="G59" s="37">
        <f t="shared" si="2"/>
        <v>13.045000000000016</v>
      </c>
      <c r="H59" s="37">
        <f t="shared" si="2"/>
        <v>29.399800000000027</v>
      </c>
      <c r="I59" s="54">
        <f t="shared" si="2"/>
        <v>53.932000000000016</v>
      </c>
    </row>
    <row r="60" spans="2:9" ht="13.15" customHeight="1" x14ac:dyDescent="0.25">
      <c r="C60" s="59" t="s">
        <v>48</v>
      </c>
      <c r="D60" s="44">
        <f>F9</f>
        <v>14</v>
      </c>
      <c r="E60" s="53">
        <f>(E$57*$D60)-$G$44</f>
        <v>-14.212999999999994</v>
      </c>
      <c r="F60" s="37">
        <f t="shared" si="2"/>
        <v>13.045000000000016</v>
      </c>
      <c r="G60" s="37">
        <f t="shared" si="2"/>
        <v>31.217000000000013</v>
      </c>
      <c r="H60" s="37">
        <f t="shared" si="2"/>
        <v>49.389000000000038</v>
      </c>
      <c r="I60" s="54">
        <f t="shared" si="2"/>
        <v>76.647000000000048</v>
      </c>
    </row>
    <row r="61" spans="2:9" ht="13.15" customHeight="1" x14ac:dyDescent="0.25">
      <c r="C61" s="58">
        <v>0.1</v>
      </c>
      <c r="D61" s="44">
        <f>D60*1.1</f>
        <v>15.400000000000002</v>
      </c>
      <c r="E61" s="53">
        <f>(E$57*$D61)-$G$44</f>
        <v>-0.58399999999997476</v>
      </c>
      <c r="F61" s="37">
        <f t="shared" si="2"/>
        <v>29.399800000000056</v>
      </c>
      <c r="G61" s="37">
        <f t="shared" si="2"/>
        <v>49.389000000000038</v>
      </c>
      <c r="H61" s="37">
        <f t="shared" si="2"/>
        <v>69.378200000000078</v>
      </c>
      <c r="I61" s="54">
        <f t="shared" si="2"/>
        <v>99.36200000000008</v>
      </c>
    </row>
    <row r="62" spans="2:9" ht="13.15" customHeight="1" x14ac:dyDescent="0.25">
      <c r="C62" s="58">
        <v>0.25</v>
      </c>
      <c r="D62" s="44">
        <f>D60*1.25</f>
        <v>17.5</v>
      </c>
      <c r="E62" s="55">
        <f>(E$57*$D62)-$G$44</f>
        <v>19.859499999999997</v>
      </c>
      <c r="F62" s="56">
        <f t="shared" si="2"/>
        <v>53.932000000000016</v>
      </c>
      <c r="G62" s="56">
        <f t="shared" si="2"/>
        <v>76.64700000000002</v>
      </c>
      <c r="H62" s="56">
        <f t="shared" si="2"/>
        <v>99.362000000000052</v>
      </c>
      <c r="I62" s="57">
        <f t="shared" si="2"/>
        <v>133.43450000000001</v>
      </c>
    </row>
  </sheetData>
  <sheetProtection password="CA5F" sheet="1"/>
  <mergeCells count="3">
    <mergeCell ref="E55:I55"/>
    <mergeCell ref="C57:D57"/>
    <mergeCell ref="B4:I4"/>
  </mergeCells>
  <printOptions horizontalCentered="1"/>
  <pageMargins left="0.45" right="0.45" top="0.5" bottom="0.5" header="0.3" footer="0.3"/>
  <pageSetup scale="7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TJ McKee</cp:lastModifiedBy>
  <cp:lastPrinted>2015-12-11T17:50:51Z</cp:lastPrinted>
  <dcterms:created xsi:type="dcterms:W3CDTF">2015-12-11T16:48:20Z</dcterms:created>
  <dcterms:modified xsi:type="dcterms:W3CDTF">2026-10-01T21:52:15Z</dcterms:modified>
</cp:coreProperties>
</file>