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7B0FAF5F-5A93-4AFC-9EC9-FEE82EE02C9B}" xr6:coauthVersionLast="47" xr6:coauthVersionMax="47" xr10:uidLastSave="{00000000-0000-0000-0000-000000000000}"/>
  <bookViews>
    <workbookView xWindow="2295" yWindow="2295" windowWidth="21600" windowHeight="13005" xr2:uid="{9C84CB22-A153-4136-B00A-93B8EC00FF28}"/>
  </bookViews>
  <sheets>
    <sheet name="Sheet1" sheetId="1" r:id="rId1"/>
  </sheets>
  <definedNames>
    <definedName name="_xlnm.Print_Area" localSheetId="0">Sheet1!$B$2:$I$65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E29" i="1"/>
  <c r="G29" i="1"/>
  <c r="H29" i="1"/>
  <c r="G31" i="1"/>
  <c r="H31" i="1"/>
  <c r="I31" i="1"/>
  <c r="G33" i="1"/>
  <c r="H33" i="1"/>
  <c r="G34" i="1"/>
  <c r="H34" i="1"/>
  <c r="G35" i="1"/>
  <c r="H35" i="1"/>
  <c r="E36" i="1"/>
  <c r="G36" i="1"/>
  <c r="H36" i="1"/>
  <c r="G38" i="1"/>
  <c r="H38" i="1"/>
  <c r="I38" i="1"/>
  <c r="G39" i="1"/>
  <c r="H39" i="1"/>
  <c r="I39" i="1"/>
  <c r="G41" i="1"/>
  <c r="H41" i="1"/>
  <c r="G42" i="1"/>
  <c r="H42" i="1"/>
  <c r="G43" i="1"/>
  <c r="H43" i="1"/>
  <c r="G45" i="1"/>
  <c r="H45" i="1"/>
  <c r="I45" i="1"/>
  <c r="G46" i="1"/>
  <c r="H46" i="1"/>
  <c r="I46" i="1"/>
  <c r="G47" i="1"/>
  <c r="H47" i="1"/>
  <c r="I47" i="1"/>
  <c r="H49" i="1"/>
  <c r="G51" i="1"/>
  <c r="H51" i="1"/>
  <c r="I51" i="1"/>
  <c r="E60" i="1"/>
  <c r="F60" i="1"/>
  <c r="G60" i="1"/>
  <c r="H60" i="1"/>
  <c r="I60" i="1"/>
  <c r="D61" i="1"/>
  <c r="E61" i="1"/>
  <c r="F61" i="1"/>
  <c r="G61" i="1"/>
  <c r="H61" i="1"/>
  <c r="I61" i="1"/>
  <c r="D62" i="1"/>
  <c r="E62" i="1"/>
  <c r="F62" i="1"/>
  <c r="G62" i="1"/>
  <c r="H62" i="1"/>
  <c r="I62" i="1"/>
  <c r="D63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A78013DA-C453-4463-AFCF-ED6372719E27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<sst xmlns="http://schemas.openxmlformats.org/spreadsheetml/2006/main" count="78" uniqueCount="55">
  <si>
    <t>GROSS RECIPTS FROM PRODUCTION</t>
  </si>
  <si>
    <t xml:space="preserve">GROSS RECIPTS  </t>
  </si>
  <si>
    <t>YOUR FARM</t>
  </si>
  <si>
    <t>Total Receipts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</si>
  <si>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</si>
  <si>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</si>
  <si>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</si>
  <si>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</si>
  <si>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</si>
  <si>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</si>
  <si>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</si>
  <si>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</si>
  <si>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</si>
  <si>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</si>
  <si>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</si>
  <si>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</si>
  <si>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</si>
  <si>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</si>
  <si>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</si>
  <si>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</si>
  <si>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</si>
  <si>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</si>
  <si>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Fuel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</si>
  <si>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</si>
  <si>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</si>
  <si>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</si>
  <si>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</si>
  <si>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</si>
  <si>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</si>
  <si>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</si>
  <si>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bu</t>
  </si>
  <si>
    <t>PER BU</t>
  </si>
  <si>
    <t>ALTERNATIVE PRICES ($/bushel)</t>
  </si>
  <si>
    <t>BUSHELS PER ACRE</t>
  </si>
  <si>
    <t>Fertilizer</t>
  </si>
  <si>
    <t>Seed</t>
  </si>
  <si>
    <t xml:space="preserve">      Fuel</t>
  </si>
  <si>
    <t xml:space="preserve">     Repair &amp; Maintenance</t>
  </si>
  <si>
    <t>Machinery Ownership Costs</t>
  </si>
  <si>
    <t>Crop Protection</t>
  </si>
  <si>
    <t xml:space="preserve">     Crop Insurance</t>
  </si>
  <si>
    <t>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</si>
  <si>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</si>
  <si>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Hard Red Winter Wheat</t>
  </si>
  <si>
    <t>1 Hauling Machinery &amp; Labor Charges= $0.20/Bushel</t>
  </si>
  <si>
    <t>Northeastern Colorado - Dryland Winter Wheat Conventional Till- Fallow Rotation</t>
  </si>
  <si>
    <t>Fungicide</t>
  </si>
  <si>
    <t>Herbicide</t>
  </si>
  <si>
    <t xml:space="preserve">     Custom Application</t>
  </si>
  <si>
    <t>3 Includes allocation of fallow acres in the rotation</t>
  </si>
  <si>
    <t>Farm Bill payments were not included due to great varaiability between counties covered by this budget</t>
  </si>
  <si>
    <t>Your Farm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</si>
  <si>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</si>
  <si>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r>
      <t>Land ($1,500 @ 3.7%)</t>
    </r>
    <r>
      <rPr>
        <vertAlign val="superscript"/>
        <sz val="11"/>
        <color indexed="8"/>
        <rFont val="Calibri"/>
        <family val="2"/>
      </rPr>
      <t>3</t>
    </r>
  </si>
  <si>
    <t>2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</si>
</sst>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1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8" fontId="6" fillId="0" borderId="13" xfId="0" applyNumberFormat="1" applyFont="1" applyBorder="1" applyAlignment="1" applyProtection="1">
      <alignment vertical="center"/>
      <protection locked="0"/>
    </xf>
    <xf numFmtId="6" fontId="6" fillId="0" borderId="13" xfId="0" applyNumberFormat="1" applyFont="1" applyBorder="1" applyAlignment="1" applyProtection="1">
      <alignment vertical="center"/>
      <protection locked="0"/>
    </xf>
    <xf numFmtId="8" fontId="6" fillId="0" borderId="14" xfId="0" applyNumberFormat="1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2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8</xdr:col>
      <xdr:colOff>704850</xdr:colOff>
      <xdr:row>2</xdr:row>
      <xdr:rowOff>0</xdr:rowOff>
    </xdr:to>
    <xdr:pic>
      <xdr:nvPicPr>
        <xdr:cNvPr id="1085" name="Picture 1">
          <a:extLst>
            <a:ext uri="{FF2B5EF4-FFF2-40B4-BE49-F238E27FC236}">
              <a16:creationId xmlns:a16="http://schemas.microsoft.com/office/drawing/2014/main" id="{9103B38C-F2B9-8785-FB31-4370C55B1D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15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D738-9613-40D4-869B-69128F7E65CC}">
  <sheetPr>
    <pageSetUpPr fitToPage="1"/>
  </sheetPr>
  <dimension ref="B2:M65"/>
  <sheetViews>
    <sheetView tabSelected="1" zoomScaleNormal="100" workbookViewId="0">
      <selection activeCell="S50" sqref="S50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12" ht="78" customHeight="1" x14ac:dyDescent="0.25"/>
    <row r="3" spans="2:12" ht="4.9000000000000004" customHeight="1" x14ac:dyDescent="0.25"/>
    <row r="4" spans="2:12" ht="19.899999999999999" customHeight="1" x14ac:dyDescent="0.25">
      <c r="B4" s="6" t="s">
        <v>45</v>
      </c>
      <c r="C4" s="6"/>
      <c r="D4" s="6"/>
      <c r="E4" s="6"/>
      <c r="F4" s="6"/>
      <c r="G4" s="6"/>
      <c r="H4" s="6"/>
      <c r="I4" s="6"/>
    </row>
    <row r="5" spans="2:12" ht="19.899999999999999" customHeight="1" x14ac:dyDescent="0.25">
      <c r="B5" s="60" t="s">
        <v>28</v>
      </c>
      <c r="I5" s="6">
        <v>2023</v>
      </c>
    </row>
    <row r="6" spans="2:12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1</v>
      </c>
      <c r="C7" s="38"/>
      <c r="D7" s="1" t="s">
        <v>17</v>
      </c>
      <c r="E7" s="2" t="s">
        <v>18</v>
      </c>
      <c r="F7" s="1" t="s">
        <v>29</v>
      </c>
      <c r="G7" s="2" t="s">
        <v>19</v>
      </c>
      <c r="H7" s="2" t="s">
        <v>31</v>
      </c>
      <c r="I7" s="3"/>
      <c r="L7" s="12"/>
    </row>
    <row r="8" spans="2:12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12" ht="13.9" customHeight="1" x14ac:dyDescent="0.25">
      <c r="B9" s="36" t="s">
        <v>43</v>
      </c>
      <c r="C9" s="36"/>
      <c r="D9" s="11" t="s">
        <v>30</v>
      </c>
      <c r="E9" s="12">
        <v>7.45</v>
      </c>
      <c r="F9" s="11">
        <v>45</v>
      </c>
      <c r="G9" s="69">
        <f>E9*F9</f>
        <v>335.25</v>
      </c>
      <c r="H9" s="12">
        <f>G9/F9</f>
        <v>7.45</v>
      </c>
      <c r="I9" s="76" t="s">
        <v>51</v>
      </c>
    </row>
    <row r="10" spans="2:12" ht="13.9" customHeight="1" x14ac:dyDescent="0.25">
      <c r="B10" s="36" t="s">
        <v>51</v>
      </c>
      <c r="C10" s="36"/>
      <c r="D10" s="11" t="s">
        <v>30</v>
      </c>
      <c r="E10" s="78"/>
      <c r="F10" s="79"/>
      <c r="G10" s="69">
        <f>E10*F10</f>
        <v>0</v>
      </c>
      <c r="H10" s="69">
        <f>E10</f>
        <v>0</v>
      </c>
      <c r="I10" s="69">
        <f>E10*F10</f>
        <v>0</v>
      </c>
    </row>
    <row r="11" spans="2:12" ht="13.9" customHeight="1" x14ac:dyDescent="0.25">
      <c r="B11" s="5" t="s">
        <v>50</v>
      </c>
      <c r="C11" s="36"/>
      <c r="D11" s="72"/>
      <c r="E11" s="73"/>
      <c r="F11" s="72"/>
      <c r="G11" s="74"/>
      <c r="H11" s="75"/>
      <c r="I11" s="76"/>
    </row>
    <row r="12" spans="2:12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12" ht="15" customHeight="1" thickTop="1" x14ac:dyDescent="0.25">
      <c r="B13" s="39" t="s">
        <v>3</v>
      </c>
      <c r="C13" s="39"/>
      <c r="D13" s="40"/>
      <c r="E13" s="41"/>
      <c r="F13" s="41"/>
      <c r="G13" s="70">
        <f>SUM(G9:G12)</f>
        <v>335.25</v>
      </c>
      <c r="H13" s="43"/>
      <c r="I13" s="42">
        <f>SUM(I9:I12)</f>
        <v>0</v>
      </c>
    </row>
    <row r="14" spans="2:12" ht="15" customHeight="1" x14ac:dyDescent="0.25">
      <c r="B14" s="10"/>
      <c r="C14" s="10"/>
      <c r="D14" s="11"/>
      <c r="G14" s="13"/>
      <c r="H14" s="13"/>
      <c r="I14" s="13"/>
    </row>
    <row r="15" spans="2:12" ht="15" customHeight="1" x14ac:dyDescent="0.25">
      <c r="B15" s="7" t="s">
        <v>4</v>
      </c>
      <c r="C15" s="7"/>
      <c r="D15" s="19"/>
      <c r="E15" s="20"/>
      <c r="F15" s="20"/>
      <c r="G15" s="20"/>
      <c r="H15" s="20"/>
      <c r="I15" s="20"/>
    </row>
    <row r="16" spans="2:12" ht="30" customHeight="1" thickBot="1" x14ac:dyDescent="0.3">
      <c r="B16" s="9"/>
      <c r="C16" s="9"/>
      <c r="D16" s="4" t="s">
        <v>17</v>
      </c>
      <c r="E16" s="3" t="s">
        <v>20</v>
      </c>
      <c r="F16" s="4" t="s">
        <v>21</v>
      </c>
      <c r="G16" s="3" t="s">
        <v>19</v>
      </c>
      <c r="H16" s="3" t="s">
        <v>31</v>
      </c>
      <c r="I16" s="3" t="s">
        <v>2</v>
      </c>
    </row>
    <row r="17" spans="2:13" ht="15" customHeight="1" x14ac:dyDescent="0.25">
      <c r="B17" s="5" t="s">
        <v>5</v>
      </c>
      <c r="D17" s="11"/>
      <c r="F17" s="11"/>
    </row>
    <row r="18" spans="2:13" ht="13.9" customHeight="1" x14ac:dyDescent="0.25">
      <c r="B18" s="36" t="s">
        <v>35</v>
      </c>
      <c r="C18" s="36"/>
    </row>
    <row r="19" spans="2:13" ht="13.9" customHeight="1" x14ac:dyDescent="0.25">
      <c r="B19" s="5" t="s">
        <v>35</v>
      </c>
      <c r="C19" s="36"/>
      <c r="D19" s="11" t="s">
        <v>24</v>
      </c>
      <c r="E19" s="21">
        <v>8.2799999999999994</v>
      </c>
      <c r="F19" s="67">
        <v>1</v>
      </c>
      <c r="G19" s="21">
        <f>E19*F19</f>
        <v>8.2799999999999994</v>
      </c>
      <c r="H19" s="21">
        <f>G19/$F$9</f>
        <v>0.184</v>
      </c>
      <c r="I19" s="66"/>
    </row>
    <row r="20" spans="2:13" ht="13.9" customHeight="1" x14ac:dyDescent="0.25">
      <c r="B20" s="36" t="s">
        <v>39</v>
      </c>
      <c r="C20" s="36"/>
    </row>
    <row r="21" spans="2:13" ht="13.9" customHeight="1" x14ac:dyDescent="0.25">
      <c r="B21" s="61" t="s">
        <v>34</v>
      </c>
      <c r="C21" s="36"/>
      <c r="D21" s="11" t="s">
        <v>24</v>
      </c>
      <c r="E21" s="21">
        <v>26.97</v>
      </c>
      <c r="F21" s="22">
        <v>1</v>
      </c>
      <c r="G21" s="21">
        <f t="shared" ref="G21:G29" si="0">E21*F21</f>
        <v>26.97</v>
      </c>
      <c r="H21" s="21">
        <f t="shared" ref="H21:H29" si="1">G21/$F$9</f>
        <v>0.59933333333333327</v>
      </c>
      <c r="I21" s="66"/>
    </row>
    <row r="22" spans="2:13" ht="13.9" customHeight="1" x14ac:dyDescent="0.25">
      <c r="B22" s="61" t="s">
        <v>46</v>
      </c>
      <c r="C22" s="36"/>
      <c r="D22" s="11" t="s">
        <v>24</v>
      </c>
      <c r="E22" s="21">
        <v>19.32</v>
      </c>
      <c r="F22" s="22">
        <v>1</v>
      </c>
      <c r="G22" s="21">
        <f t="shared" si="0"/>
        <v>19.32</v>
      </c>
      <c r="H22" s="21">
        <f t="shared" si="1"/>
        <v>0.42933333333333334</v>
      </c>
      <c r="I22" s="66"/>
    </row>
    <row r="23" spans="2:13" ht="13.9" customHeight="1" x14ac:dyDescent="0.25">
      <c r="B23" s="61" t="s">
        <v>47</v>
      </c>
      <c r="C23" s="36"/>
      <c r="D23" s="11" t="s">
        <v>24</v>
      </c>
      <c r="E23" s="21">
        <v>11.31</v>
      </c>
      <c r="F23" s="22">
        <v>1</v>
      </c>
      <c r="G23" s="21">
        <f t="shared" si="0"/>
        <v>11.31</v>
      </c>
      <c r="H23" s="21">
        <f t="shared" si="1"/>
        <v>0.25133333333333335</v>
      </c>
      <c r="I23" s="66"/>
    </row>
    <row r="24" spans="2:13" ht="13.9" customHeight="1" x14ac:dyDescent="0.25">
      <c r="B24" s="10" t="s">
        <v>48</v>
      </c>
      <c r="C24" s="36"/>
      <c r="D24" s="11" t="s">
        <v>24</v>
      </c>
      <c r="E24" s="21">
        <v>7</v>
      </c>
      <c r="F24" s="22">
        <v>1</v>
      </c>
      <c r="G24" s="21">
        <f t="shared" si="0"/>
        <v>7</v>
      </c>
      <c r="H24" s="21">
        <f t="shared" si="1"/>
        <v>0.15555555555555556</v>
      </c>
      <c r="I24" s="66"/>
    </row>
    <row r="25" spans="2:13" ht="13.9" customHeight="1" x14ac:dyDescent="0.25">
      <c r="B25" s="68" t="s">
        <v>40</v>
      </c>
      <c r="C25" s="36"/>
      <c r="D25" s="11" t="s">
        <v>24</v>
      </c>
      <c r="E25" s="21">
        <v>31.68</v>
      </c>
      <c r="F25" s="22">
        <v>1</v>
      </c>
      <c r="G25" s="21">
        <f t="shared" si="0"/>
        <v>31.68</v>
      </c>
      <c r="H25" s="21">
        <f t="shared" si="1"/>
        <v>0.70399999999999996</v>
      </c>
      <c r="I25" s="66"/>
      <c r="K25" s="36"/>
      <c r="M25" s="71"/>
    </row>
    <row r="26" spans="2:13" ht="13.9" customHeight="1" x14ac:dyDescent="0.25">
      <c r="B26" s="36" t="s">
        <v>22</v>
      </c>
      <c r="C26" s="36"/>
      <c r="D26" s="11" t="s">
        <v>24</v>
      </c>
      <c r="E26" s="21">
        <v>10.37</v>
      </c>
      <c r="F26" s="22">
        <v>1</v>
      </c>
      <c r="G26" s="21">
        <f t="shared" si="0"/>
        <v>10.37</v>
      </c>
      <c r="H26" s="21">
        <f t="shared" si="1"/>
        <v>0.23044444444444442</v>
      </c>
      <c r="I26" s="66"/>
    </row>
    <row r="27" spans="2:13" ht="13.9" customHeight="1" x14ac:dyDescent="0.25">
      <c r="B27" s="36" t="s">
        <v>41</v>
      </c>
      <c r="C27" s="36"/>
      <c r="D27" s="11" t="s">
        <v>24</v>
      </c>
      <c r="E27" s="21">
        <v>12.38</v>
      </c>
      <c r="F27" s="22">
        <v>1</v>
      </c>
      <c r="G27" s="21">
        <f t="shared" si="0"/>
        <v>12.38</v>
      </c>
      <c r="H27" s="21">
        <f t="shared" si="1"/>
        <v>0.27511111111111114</v>
      </c>
      <c r="I27" s="66"/>
    </row>
    <row r="28" spans="2:13" ht="13.9" customHeight="1" x14ac:dyDescent="0.25">
      <c r="B28" s="36" t="s">
        <v>23</v>
      </c>
      <c r="C28" s="36"/>
      <c r="D28" s="11" t="s">
        <v>24</v>
      </c>
      <c r="E28" s="21">
        <v>3.25</v>
      </c>
      <c r="F28" s="22">
        <v>1</v>
      </c>
      <c r="G28" s="21">
        <f t="shared" si="0"/>
        <v>3.25</v>
      </c>
      <c r="H28" s="21">
        <f t="shared" si="1"/>
        <v>7.2222222222222215E-2</v>
      </c>
      <c r="I28" s="66"/>
    </row>
    <row r="29" spans="2:13" ht="13.9" customHeight="1" x14ac:dyDescent="0.25">
      <c r="B29" s="36" t="s">
        <v>52</v>
      </c>
      <c r="C29" s="36"/>
      <c r="D29" s="11" t="s">
        <v>24</v>
      </c>
      <c r="E29" s="21">
        <f>SUM(E19:E28)*0.1/2</f>
        <v>6.5280000000000005</v>
      </c>
      <c r="F29" s="22">
        <v>1</v>
      </c>
      <c r="G29" s="21">
        <f t="shared" si="0"/>
        <v>6.5280000000000005</v>
      </c>
      <c r="H29" s="21">
        <f t="shared" si="1"/>
        <v>0.14506666666666668</v>
      </c>
      <c r="I29" s="66"/>
    </row>
    <row r="30" spans="2:13" ht="4.9000000000000004" customHeight="1" x14ac:dyDescent="0.25">
      <c r="B30" s="24"/>
      <c r="C30" s="24"/>
      <c r="D30" s="25"/>
      <c r="E30" s="23"/>
      <c r="F30" s="25"/>
      <c r="G30" s="23"/>
      <c r="H30" s="23"/>
      <c r="I30" s="23"/>
    </row>
    <row r="31" spans="2:13" ht="13.9" customHeight="1" x14ac:dyDescent="0.25">
      <c r="B31" s="36" t="s">
        <v>6</v>
      </c>
      <c r="C31" s="36"/>
      <c r="D31" s="11"/>
      <c r="F31" s="11"/>
      <c r="G31" s="26">
        <f>SUM(G18:G30)</f>
        <v>137.08799999999999</v>
      </c>
      <c r="H31" s="26">
        <f>SUM(H18:H30)</f>
        <v>3.0463999999999998</v>
      </c>
      <c r="I31" s="26">
        <f>SUM(I18:I30)</f>
        <v>0</v>
      </c>
      <c r="K31" s="12"/>
    </row>
    <row r="32" spans="2:13" ht="13.9" customHeight="1" x14ac:dyDescent="0.25">
      <c r="B32" s="5" t="s">
        <v>7</v>
      </c>
      <c r="D32" s="11"/>
      <c r="F32" s="11"/>
    </row>
    <row r="33" spans="2:11" ht="13.9" customHeight="1" x14ac:dyDescent="0.25">
      <c r="B33" s="5" t="s">
        <v>36</v>
      </c>
      <c r="D33" s="11" t="s">
        <v>24</v>
      </c>
      <c r="E33" s="77">
        <v>6.43</v>
      </c>
      <c r="F33" s="11">
        <v>1</v>
      </c>
      <c r="G33" s="21">
        <f>E33*F33</f>
        <v>6.43</v>
      </c>
      <c r="H33" s="21">
        <f>G33/$F$9</f>
        <v>0.14288888888888887</v>
      </c>
      <c r="I33" s="66"/>
    </row>
    <row r="34" spans="2:11" ht="13.9" customHeight="1" x14ac:dyDescent="0.25">
      <c r="B34" s="5" t="s">
        <v>37</v>
      </c>
      <c r="D34" s="11" t="s">
        <v>24</v>
      </c>
      <c r="E34" s="77">
        <v>4.3600000000000003</v>
      </c>
      <c r="F34" s="11">
        <v>1</v>
      </c>
      <c r="G34" s="21">
        <f>E34*F34</f>
        <v>4.3600000000000003</v>
      </c>
      <c r="H34" s="21">
        <f>G34/$F$9</f>
        <v>9.6888888888888899E-2</v>
      </c>
      <c r="I34" s="66"/>
    </row>
    <row r="35" spans="2:11" ht="13.9" customHeight="1" x14ac:dyDescent="0.25">
      <c r="B35" s="36" t="s">
        <v>23</v>
      </c>
      <c r="C35" s="36"/>
      <c r="D35" s="11" t="s">
        <v>24</v>
      </c>
      <c r="E35" s="21">
        <v>2.2000000000000002</v>
      </c>
      <c r="F35" s="22">
        <v>1</v>
      </c>
      <c r="G35" s="21">
        <f>E35*F35</f>
        <v>2.2000000000000002</v>
      </c>
      <c r="H35" s="21">
        <f>G35/$F$9</f>
        <v>4.8888888888888891E-2</v>
      </c>
      <c r="I35" s="66"/>
    </row>
    <row r="36" spans="2:11" ht="13.9" customHeight="1" x14ac:dyDescent="0.25">
      <c r="B36" s="36" t="s">
        <v>42</v>
      </c>
      <c r="C36" s="36"/>
      <c r="D36" s="11" t="s">
        <v>24</v>
      </c>
      <c r="E36" s="21">
        <f>F9*0.2</f>
        <v>9</v>
      </c>
      <c r="F36" s="22">
        <v>1</v>
      </c>
      <c r="G36" s="21">
        <f>E36*F36</f>
        <v>9</v>
      </c>
      <c r="H36" s="21">
        <f>G36/$F$9</f>
        <v>0.2</v>
      </c>
      <c r="I36" s="66"/>
    </row>
    <row r="37" spans="2:11" ht="4.9000000000000004" customHeight="1" x14ac:dyDescent="0.25">
      <c r="B37" s="45"/>
      <c r="C37" s="45"/>
      <c r="D37" s="25"/>
      <c r="E37" s="23"/>
      <c r="F37" s="25"/>
      <c r="G37" s="23"/>
      <c r="H37" s="23"/>
      <c r="I37" s="23"/>
    </row>
    <row r="38" spans="2:11" ht="13.9" customHeight="1" thickBot="1" x14ac:dyDescent="0.3">
      <c r="B38" s="46" t="s">
        <v>8</v>
      </c>
      <c r="C38" s="46"/>
      <c r="D38" s="15"/>
      <c r="E38" s="17"/>
      <c r="F38" s="15"/>
      <c r="G38" s="27">
        <f>SUM(G33:G37)</f>
        <v>21.99</v>
      </c>
      <c r="H38" s="27">
        <f>G38/F9</f>
        <v>0.48866666666666664</v>
      </c>
      <c r="I38" s="27">
        <f>SUM(I35:I37)</f>
        <v>0</v>
      </c>
      <c r="K38" s="12"/>
    </row>
    <row r="39" spans="2:11" ht="13.9" customHeight="1" thickTop="1" x14ac:dyDescent="0.25">
      <c r="B39" s="39" t="s">
        <v>9</v>
      </c>
      <c r="C39" s="39"/>
      <c r="D39" s="40"/>
      <c r="E39" s="41"/>
      <c r="F39" s="40"/>
      <c r="G39" s="43">
        <f>G31+G38</f>
        <v>159.078</v>
      </c>
      <c r="H39" s="43">
        <f>G39/F9</f>
        <v>3.5350666666666668</v>
      </c>
      <c r="I39" s="43">
        <f>I31+I38</f>
        <v>0</v>
      </c>
    </row>
    <row r="40" spans="2:11" ht="13.9" customHeight="1" x14ac:dyDescent="0.25">
      <c r="B40" s="5" t="s">
        <v>10</v>
      </c>
      <c r="D40" s="11"/>
      <c r="F40" s="11"/>
    </row>
    <row r="41" spans="2:11" ht="13.9" customHeight="1" x14ac:dyDescent="0.25">
      <c r="B41" s="36" t="s">
        <v>25</v>
      </c>
      <c r="C41" s="36"/>
      <c r="D41" s="11" t="s">
        <v>24</v>
      </c>
      <c r="E41" s="21">
        <v>10.1</v>
      </c>
      <c r="F41" s="22">
        <v>1</v>
      </c>
      <c r="G41" s="21">
        <f>E41/F41</f>
        <v>10.1</v>
      </c>
      <c r="H41" s="21">
        <f>G41/$F$9</f>
        <v>0.22444444444444445</v>
      </c>
      <c r="I41" s="66"/>
    </row>
    <row r="42" spans="2:11" ht="13.9" customHeight="1" x14ac:dyDescent="0.25">
      <c r="B42" s="36" t="s">
        <v>38</v>
      </c>
      <c r="C42" s="36"/>
      <c r="D42" s="11" t="s">
        <v>24</v>
      </c>
      <c r="E42" s="21">
        <v>33.08</v>
      </c>
      <c r="F42" s="22">
        <v>1</v>
      </c>
      <c r="G42" s="21">
        <f>E42/F42</f>
        <v>33.08</v>
      </c>
      <c r="H42" s="21">
        <f>G42/$F$9</f>
        <v>0.73511111111111105</v>
      </c>
      <c r="I42" s="66"/>
    </row>
    <row r="43" spans="2:11" ht="13.9" customHeight="1" x14ac:dyDescent="0.25">
      <c r="B43" s="36" t="s">
        <v>26</v>
      </c>
      <c r="C43" s="36"/>
      <c r="D43" s="11" t="s">
        <v>24</v>
      </c>
      <c r="E43" s="21">
        <v>4.16</v>
      </c>
      <c r="F43" s="22">
        <v>1</v>
      </c>
      <c r="G43" s="21">
        <f>E43/F43</f>
        <v>4.16</v>
      </c>
      <c r="H43" s="21">
        <f>G43/$F$9</f>
        <v>9.2444444444444454E-2</v>
      </c>
      <c r="I43" s="66"/>
    </row>
    <row r="44" spans="2:11" ht="4.9000000000000004" customHeight="1" x14ac:dyDescent="0.25">
      <c r="B44" s="45"/>
      <c r="C44" s="45"/>
      <c r="D44" s="25"/>
      <c r="E44" s="23"/>
      <c r="F44" s="23"/>
      <c r="G44" s="23"/>
      <c r="H44" s="23"/>
      <c r="I44" s="23"/>
    </row>
    <row r="45" spans="2:11" ht="13.9" customHeight="1" thickBot="1" x14ac:dyDescent="0.3">
      <c r="B45" s="47" t="s">
        <v>11</v>
      </c>
      <c r="C45" s="47"/>
      <c r="D45" s="28"/>
      <c r="E45" s="29"/>
      <c r="F45" s="29"/>
      <c r="G45" s="30">
        <f>SUM(G41:G44)</f>
        <v>47.34</v>
      </c>
      <c r="H45" s="30">
        <f>G45/F9</f>
        <v>1.052</v>
      </c>
      <c r="I45" s="30">
        <f>SUM(I41:I44)</f>
        <v>0</v>
      </c>
    </row>
    <row r="46" spans="2:11" ht="16.149999999999999" customHeight="1" thickTop="1" thickBot="1" x14ac:dyDescent="0.3">
      <c r="B46" s="31" t="s">
        <v>27</v>
      </c>
      <c r="C46" s="31"/>
      <c r="D46" s="32"/>
      <c r="E46" s="31"/>
      <c r="F46" s="31"/>
      <c r="G46" s="33">
        <f>G39+G45</f>
        <v>206.41800000000001</v>
      </c>
      <c r="H46" s="33">
        <f>G46/F9</f>
        <v>4.5870666666666668</v>
      </c>
      <c r="I46" s="33">
        <f>I39+I45</f>
        <v>0</v>
      </c>
    </row>
    <row r="47" spans="2:11" ht="16.149999999999999" customHeight="1" thickTop="1" thickBot="1" x14ac:dyDescent="0.3">
      <c r="B47" s="31" t="s">
        <v>12</v>
      </c>
      <c r="C47" s="31"/>
      <c r="D47" s="32"/>
      <c r="E47" s="31"/>
      <c r="F47" s="31"/>
      <c r="G47" s="33">
        <f>G13-G46</f>
        <v>128.83199999999999</v>
      </c>
      <c r="H47" s="33">
        <f>G47/F9</f>
        <v>2.8629333333333333</v>
      </c>
      <c r="I47" s="33">
        <f>I13-I46</f>
        <v>0</v>
      </c>
    </row>
    <row r="48" spans="2:11" ht="13.9" customHeight="1" thickTop="1" x14ac:dyDescent="0.25">
      <c r="B48" s="5" t="s">
        <v>13</v>
      </c>
      <c r="D48" s="11"/>
    </row>
    <row r="49" spans="2:9" ht="13.9" customHeight="1" x14ac:dyDescent="0.25">
      <c r="B49" s="36" t="s">
        <v>53</v>
      </c>
      <c r="C49" s="36"/>
      <c r="D49" s="11"/>
      <c r="G49" s="21">
        <v>55.5</v>
      </c>
      <c r="H49" s="21">
        <f>G49/$F$9</f>
        <v>1.2333333333333334</v>
      </c>
      <c r="I49" s="66"/>
    </row>
    <row r="50" spans="2:9" ht="4.9000000000000004" customHeight="1" thickBot="1" x14ac:dyDescent="0.3">
      <c r="B50" s="14"/>
      <c r="C50" s="14"/>
      <c r="D50" s="15"/>
      <c r="E50" s="17"/>
      <c r="F50" s="17"/>
      <c r="G50" s="34"/>
      <c r="H50" s="35"/>
      <c r="I50" s="17"/>
    </row>
    <row r="51" spans="2:9" ht="15" customHeight="1" thickTop="1" x14ac:dyDescent="0.25">
      <c r="B51" s="41" t="s">
        <v>14</v>
      </c>
      <c r="C51" s="41"/>
      <c r="D51" s="40"/>
      <c r="E51" s="41"/>
      <c r="F51" s="41"/>
      <c r="G51" s="43">
        <f>G47-G49</f>
        <v>73.331999999999994</v>
      </c>
      <c r="H51" s="43">
        <f>G51/$F$9</f>
        <v>1.6295999999999999</v>
      </c>
      <c r="I51" s="43">
        <f>I47-I49</f>
        <v>0</v>
      </c>
    </row>
    <row r="52" spans="2:9" ht="4.9000000000000004" customHeight="1" x14ac:dyDescent="0.25"/>
    <row r="53" spans="2:9" ht="12.75" customHeight="1" x14ac:dyDescent="0.25">
      <c r="B53" s="5" t="s">
        <v>44</v>
      </c>
    </row>
    <row r="54" spans="2:9" ht="12.75" customHeight="1" x14ac:dyDescent="0.25">
      <c r="B54" s="5" t="s">
        <v>54</v>
      </c>
    </row>
    <row r="55" spans="2:9" ht="12.75" customHeight="1" x14ac:dyDescent="0.25">
      <c r="B55" s="5" t="s">
        <v>49</v>
      </c>
    </row>
    <row r="56" spans="2:9" ht="6.75" customHeight="1" x14ac:dyDescent="0.25"/>
    <row r="57" spans="2:9" ht="15" customHeight="1" x14ac:dyDescent="0.25">
      <c r="B57" s="7" t="s">
        <v>15</v>
      </c>
      <c r="C57" s="7"/>
      <c r="D57" s="20"/>
      <c r="E57" s="20"/>
      <c r="F57" s="20"/>
      <c r="G57" s="20"/>
      <c r="H57" s="20"/>
      <c r="I57" s="20"/>
    </row>
    <row r="58" spans="2:9" ht="13.15" customHeight="1" x14ac:dyDescent="0.25">
      <c r="C58" s="49"/>
      <c r="D58" s="49"/>
      <c r="E58" s="80" t="s">
        <v>32</v>
      </c>
      <c r="F58" s="80"/>
      <c r="G58" s="80"/>
      <c r="H58" s="80"/>
      <c r="I58" s="80"/>
    </row>
    <row r="59" spans="2:9" ht="13.15" customHeight="1" x14ac:dyDescent="0.25">
      <c r="C59" s="49"/>
      <c r="D59" s="49"/>
      <c r="E59" s="48">
        <v>-0.25</v>
      </c>
      <c r="F59" s="48">
        <v>-0.1</v>
      </c>
      <c r="G59" s="49"/>
      <c r="H59" s="48">
        <v>0.1</v>
      </c>
      <c r="I59" s="48">
        <v>0.25</v>
      </c>
    </row>
    <row r="60" spans="2:9" ht="13.15" customHeight="1" x14ac:dyDescent="0.25">
      <c r="C60" s="80" t="s">
        <v>16</v>
      </c>
      <c r="D60" s="80"/>
      <c r="E60" s="37">
        <f>G60*0.75</f>
        <v>5.5875000000000004</v>
      </c>
      <c r="F60" s="37">
        <f>G60*0.9</f>
        <v>6.7050000000000001</v>
      </c>
      <c r="G60" s="37">
        <f>E9</f>
        <v>7.45</v>
      </c>
      <c r="H60" s="37">
        <f>G60*1.1</f>
        <v>8.1950000000000003</v>
      </c>
      <c r="I60" s="37">
        <f>G60*1.25</f>
        <v>9.3125</v>
      </c>
    </row>
    <row r="61" spans="2:9" ht="13.15" customHeight="1" x14ac:dyDescent="0.25">
      <c r="C61" s="58">
        <v>-0.25</v>
      </c>
      <c r="D61" s="44">
        <f>D63*0.75</f>
        <v>33.75</v>
      </c>
      <c r="E61" s="50">
        <f>(E$60*$D61)-$G$46</f>
        <v>-17.839875000000006</v>
      </c>
      <c r="F61" s="51">
        <f t="shared" ref="F61:I65" si="2">(F$60*$D61)-$G$46</f>
        <v>19.875749999999982</v>
      </c>
      <c r="G61" s="51">
        <f t="shared" si="2"/>
        <v>45.019499999999994</v>
      </c>
      <c r="H61" s="51">
        <f t="shared" si="2"/>
        <v>70.163250000000005</v>
      </c>
      <c r="I61" s="52">
        <f t="shared" si="2"/>
        <v>107.87887499999999</v>
      </c>
    </row>
    <row r="62" spans="2:9" ht="13.15" customHeight="1" x14ac:dyDescent="0.25">
      <c r="C62" s="58">
        <v>-0.1</v>
      </c>
      <c r="D62" s="44">
        <f>D63*0.9</f>
        <v>40.5</v>
      </c>
      <c r="E62" s="53">
        <f>(E$60*$D62)-$G$46</f>
        <v>19.875750000000011</v>
      </c>
      <c r="F62" s="37">
        <f t="shared" si="2"/>
        <v>65.134500000000003</v>
      </c>
      <c r="G62" s="37">
        <f t="shared" si="2"/>
        <v>95.307000000000016</v>
      </c>
      <c r="H62" s="37">
        <f t="shared" si="2"/>
        <v>125.47950000000003</v>
      </c>
      <c r="I62" s="54">
        <f t="shared" si="2"/>
        <v>170.73824999999999</v>
      </c>
    </row>
    <row r="63" spans="2:9" ht="13.15" customHeight="1" x14ac:dyDescent="0.25">
      <c r="C63" s="59" t="s">
        <v>33</v>
      </c>
      <c r="D63" s="44">
        <f>F9</f>
        <v>45</v>
      </c>
      <c r="E63" s="53">
        <f>(E$60*$D63)-$G$46</f>
        <v>45.019500000000022</v>
      </c>
      <c r="F63" s="37">
        <f t="shared" si="2"/>
        <v>95.307000000000016</v>
      </c>
      <c r="G63" s="37">
        <f t="shared" si="2"/>
        <v>128.83199999999999</v>
      </c>
      <c r="H63" s="37">
        <f t="shared" si="2"/>
        <v>162.35700000000003</v>
      </c>
      <c r="I63" s="54">
        <f t="shared" si="2"/>
        <v>212.64449999999999</v>
      </c>
    </row>
    <row r="64" spans="2:9" ht="13.15" customHeight="1" x14ac:dyDescent="0.25">
      <c r="C64" s="58">
        <v>0.1</v>
      </c>
      <c r="D64" s="44">
        <f>D63*1.1</f>
        <v>49.500000000000007</v>
      </c>
      <c r="E64" s="53">
        <f>(E$60*$D64)-$G$46</f>
        <v>70.163250000000062</v>
      </c>
      <c r="F64" s="37">
        <f t="shared" si="2"/>
        <v>125.47950000000003</v>
      </c>
      <c r="G64" s="37">
        <f t="shared" si="2"/>
        <v>162.35700000000003</v>
      </c>
      <c r="H64" s="37">
        <f t="shared" si="2"/>
        <v>199.23450000000008</v>
      </c>
      <c r="I64" s="54">
        <f t="shared" si="2"/>
        <v>254.55075000000005</v>
      </c>
    </row>
    <row r="65" spans="3:9" ht="13.15" customHeight="1" x14ac:dyDescent="0.25">
      <c r="C65" s="58">
        <v>0.25</v>
      </c>
      <c r="D65" s="44">
        <f>D63*1.25</f>
        <v>56.25</v>
      </c>
      <c r="E65" s="55">
        <f>(E$60*$D65)-$G$46</f>
        <v>107.87887499999999</v>
      </c>
      <c r="F65" s="56">
        <f t="shared" si="2"/>
        <v>170.73824999999999</v>
      </c>
      <c r="G65" s="56">
        <f t="shared" si="2"/>
        <v>212.64449999999999</v>
      </c>
      <c r="H65" s="56">
        <f t="shared" si="2"/>
        <v>254.55074999999999</v>
      </c>
      <c r="I65" s="57">
        <f t="shared" si="2"/>
        <v>317.41012499999999</v>
      </c>
    </row>
  </sheetData>
  <sheetProtection password="CA5F" sheet="1"/>
  <mergeCells count="2">
    <mergeCell ref="E58:I58"/>
    <mergeCell ref="C60:D60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2026-10-01T22:04:42Z</dcterms:modified>
</cp:coreProperties>
</file>