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C956A7ED-8052-429D-975C-0259A2D42CC4}" xr6:coauthVersionLast="47" xr6:coauthVersionMax="47" xr10:uidLastSave="{00000000-0000-0000-0000-000000000000}"/>
  <bookViews>
    <workbookView xWindow="-27630" yWindow="1125" windowWidth="21600" windowHeight="13005" xr2:uid="{AD065DAE-452F-490C-A82F-C1264BC505A9}"/>
  </bookViews>
  <sheets>
    <sheet name="Sheet1" sheetId="1" r:id="rId1"/>
  </sheets>
  <definedNames>
    <definedName name="_xlnm.Print_Area" localSheetId="0">Sheet1!$B$2:$I$64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E28" i="1"/>
  <c r="G28" i="1"/>
  <c r="H28" i="1"/>
  <c r="G30" i="1"/>
  <c r="H30" i="1"/>
  <c r="I30" i="1"/>
  <c r="G32" i="1"/>
  <c r="H32" i="1"/>
  <c r="G33" i="1"/>
  <c r="H33" i="1"/>
  <c r="G34" i="1"/>
  <c r="H34" i="1"/>
  <c r="E35" i="1"/>
  <c r="G35" i="1"/>
  <c r="H35" i="1"/>
  <c r="G37" i="1"/>
  <c r="H37" i="1"/>
  <c r="I37" i="1"/>
  <c r="G38" i="1"/>
  <c r="H38" i="1"/>
  <c r="I38" i="1"/>
  <c r="G40" i="1"/>
  <c r="H40" i="1"/>
  <c r="G41" i="1"/>
  <c r="H41" i="1"/>
  <c r="G42" i="1"/>
  <c r="H42" i="1"/>
  <c r="G44" i="1"/>
  <c r="H44" i="1"/>
  <c r="I44" i="1"/>
  <c r="G45" i="1"/>
  <c r="H45" i="1"/>
  <c r="I45" i="1"/>
  <c r="G46" i="1"/>
  <c r="H46" i="1"/>
  <c r="I46" i="1"/>
  <c r="H48" i="1"/>
  <c r="G50" i="1"/>
  <c r="H50" i="1"/>
  <c r="I50" i="1"/>
  <c r="E59" i="1"/>
  <c r="F59" i="1"/>
  <c r="G59" i="1"/>
  <c r="H59" i="1"/>
  <c r="I59" i="1"/>
  <c r="D60" i="1"/>
  <c r="E60" i="1"/>
  <c r="F60" i="1"/>
  <c r="G60" i="1"/>
  <c r="H60" i="1"/>
  <c r="I60" i="1"/>
  <c r="D61" i="1"/>
  <c r="E61" i="1"/>
  <c r="F61" i="1"/>
  <c r="G61" i="1"/>
  <c r="H61" i="1"/>
  <c r="I61" i="1"/>
  <c r="D62" i="1"/>
  <c r="E62" i="1"/>
  <c r="F62" i="1"/>
  <c r="G62" i="1"/>
  <c r="H62" i="1"/>
  <c r="I62" i="1"/>
  <c r="D63" i="1"/>
  <c r="E63" i="1"/>
  <c r="F63" i="1"/>
  <c r="G63" i="1"/>
  <c r="H63" i="1"/>
  <c r="I63" i="1"/>
  <c r="D64" i="1"/>
  <c r="E64" i="1"/>
  <c r="F64" i="1"/>
  <c r="G64" i="1"/>
  <c r="H64" i="1"/>
  <c r="I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D4F625AF-2CC9-429B-BD75-403621F17C64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<sst xmlns="http://schemas.openxmlformats.org/spreadsheetml/2006/main" count="76" uniqueCount="54">
  <si>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</si>
  <si>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</si>
  <si>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</si>
  <si>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</si>
  <si>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</si>
  <si>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</si>
  <si>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</si>
  <si>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</si>
  <si>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</si>
  <si>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</si>
  <si>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</si>
  <si>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</si>
  <si>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</si>
  <si>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</si>
  <si>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</si>
  <si>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</si>
  <si>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</si>
  <si>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</si>
  <si>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</si>
  <si>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</si>
  <si>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</si>
  <si>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Fuel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</si>
  <si>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</si>
  <si>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</si>
  <si>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</si>
  <si>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</si>
  <si>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</si>
  <si>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</si>
  <si>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</si>
  <si>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bu</t>
  </si>
  <si>
    <t>PER BU</t>
  </si>
  <si>
    <t>ALTERNATIVE PRICES ($/bushel)</t>
  </si>
  <si>
    <t>BUSHELS PER ACRE</t>
  </si>
  <si>
    <t>Fertilizer</t>
  </si>
  <si>
    <t>Seed</t>
  </si>
  <si>
    <t xml:space="preserve">      Fuel</t>
  </si>
  <si>
    <t xml:space="preserve">     Repair &amp; Maintenance</t>
  </si>
  <si>
    <t>Machinery Ownership Costs</t>
  </si>
  <si>
    <t>Crop Protection</t>
  </si>
  <si>
    <t xml:space="preserve">     Crop Insurance</t>
  </si>
  <si>
    <t>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</si>
  <si>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</si>
  <si>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Hard Red Winter Wheat</t>
  </si>
  <si>
    <t>1 Hauling Machinery &amp; Labor Charges= $0.20/Bushel</t>
  </si>
  <si>
    <t>Herbicide</t>
  </si>
  <si>
    <t xml:space="preserve">     Custom Application</t>
  </si>
  <si>
    <t>3 Includes allocation of fallow acres in the rotation</t>
  </si>
  <si>
    <t>Northeastern Colorado - Dryland Winter Wheat Reduced-Till in Two-Crop in Three Year Rotation</t>
  </si>
  <si>
    <t>Farm Bill payments were not included due to great varaiability between counties covered by this budget</t>
  </si>
  <si>
    <t>Your Farm</t>
  </si>
  <si>
    <t>Gross Receipts</t>
  </si>
  <si>
    <r>
      <t>Land ($1,200@3.7%)</t>
    </r>
    <r>
      <rPr>
        <vertAlign val="superscript"/>
        <sz val="11"/>
        <color indexed="8"/>
        <rFont val="Calibri"/>
        <family val="2"/>
      </rPr>
      <t>3</t>
    </r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</si>
  <si>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</si>
  <si>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t>2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</si>
</sst>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3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8" fontId="6" fillId="0" borderId="13" xfId="0" applyNumberFormat="1" applyFont="1" applyBorder="1" applyAlignment="1" applyProtection="1">
      <alignment vertical="center"/>
      <protection locked="0"/>
    </xf>
    <xf numFmtId="6" fontId="6" fillId="0" borderId="13" xfId="0" applyNumberFormat="1" applyFont="1" applyBorder="1" applyAlignment="1" applyProtection="1">
      <alignment vertical="center"/>
      <protection locked="0"/>
    </xf>
    <xf numFmtId="8" fontId="6" fillId="0" borderId="14" xfId="0" applyNumberFormat="1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9</xdr:col>
      <xdr:colOff>9525</xdr:colOff>
      <xdr:row>2</xdr:row>
      <xdr:rowOff>0</xdr:rowOff>
    </xdr:to>
    <xdr:pic>
      <xdr:nvPicPr>
        <xdr:cNvPr id="1084" name="Picture 1">
          <a:extLst>
            <a:ext uri="{FF2B5EF4-FFF2-40B4-BE49-F238E27FC236}">
              <a16:creationId xmlns:a16="http://schemas.microsoft.com/office/drawing/2014/main" id="{94A296FF-5CE7-9499-A840-1063AF1A3C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341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CD11-B50E-4F0B-A50A-D882ADFB1A0D}">
  <sheetPr>
    <pageSetUpPr fitToPage="1"/>
  </sheetPr>
  <dimension ref="B2:M64"/>
  <sheetViews>
    <sheetView tabSelected="1" zoomScaleNormal="100" workbookViewId="0">
      <selection activeCell="B54" sqref="B54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12" ht="78" customHeight="1" x14ac:dyDescent="0.25"/>
    <row r="3" spans="2:12" ht="4.9000000000000004" customHeight="1" x14ac:dyDescent="0.25"/>
    <row r="4" spans="2:12" ht="19.899999999999999" customHeight="1" x14ac:dyDescent="0.25">
      <c r="B4" s="71" t="s">
        <v>47</v>
      </c>
      <c r="C4" s="6"/>
      <c r="D4" s="6"/>
      <c r="E4" s="6"/>
      <c r="F4" s="6"/>
      <c r="G4" s="6"/>
      <c r="H4" s="6"/>
      <c r="I4" s="6"/>
    </row>
    <row r="5" spans="2:12" ht="19.899999999999999" customHeight="1" x14ac:dyDescent="0.25">
      <c r="B5" s="60" t="s">
        <v>27</v>
      </c>
      <c r="I5" s="6">
        <v>2023</v>
      </c>
    </row>
    <row r="6" spans="2:12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28</v>
      </c>
      <c r="G7" s="2" t="s">
        <v>18</v>
      </c>
      <c r="H7" s="2" t="s">
        <v>30</v>
      </c>
      <c r="I7" s="3"/>
      <c r="L7" s="12"/>
    </row>
    <row r="8" spans="2:12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12" ht="13.9" customHeight="1" x14ac:dyDescent="0.25">
      <c r="B9" s="36" t="s">
        <v>42</v>
      </c>
      <c r="C9" s="36"/>
      <c r="D9" s="11" t="s">
        <v>29</v>
      </c>
      <c r="E9" s="12">
        <v>7.45</v>
      </c>
      <c r="F9" s="11">
        <v>45</v>
      </c>
      <c r="G9" s="69">
        <f>E9*F9</f>
        <v>335.25</v>
      </c>
      <c r="H9" s="12">
        <f>G9/F9</f>
        <v>7.45</v>
      </c>
      <c r="I9" s="81" t="s">
        <v>49</v>
      </c>
    </row>
    <row r="10" spans="2:12" ht="13.9" customHeight="1" x14ac:dyDescent="0.25">
      <c r="B10" s="36" t="s">
        <v>49</v>
      </c>
      <c r="C10" s="36"/>
      <c r="D10" s="11" t="s">
        <v>29</v>
      </c>
      <c r="E10" s="79"/>
      <c r="F10" s="80"/>
      <c r="G10" s="69">
        <f>E10*F10</f>
        <v>0</v>
      </c>
      <c r="H10" s="69">
        <f>E10</f>
        <v>0</v>
      </c>
      <c r="I10" s="69">
        <f>E10*F10</f>
        <v>0</v>
      </c>
    </row>
    <row r="11" spans="2:12" ht="13.9" customHeight="1" x14ac:dyDescent="0.25">
      <c r="B11" s="5" t="s">
        <v>48</v>
      </c>
      <c r="C11" s="36"/>
      <c r="D11" s="74"/>
      <c r="E11" s="75"/>
      <c r="F11" s="74"/>
      <c r="G11" s="76"/>
      <c r="H11" s="77"/>
      <c r="I11" s="78"/>
    </row>
    <row r="12" spans="2:12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12" ht="15" customHeight="1" thickTop="1" x14ac:dyDescent="0.25">
      <c r="B13" s="39" t="s">
        <v>50</v>
      </c>
      <c r="C13" s="39"/>
      <c r="D13" s="40"/>
      <c r="E13" s="41"/>
      <c r="F13" s="41"/>
      <c r="G13" s="70">
        <f>SUM(G9:G12)</f>
        <v>335.25</v>
      </c>
      <c r="H13" s="43"/>
      <c r="I13" s="42">
        <f>SUM(I9:I12)</f>
        <v>0</v>
      </c>
    </row>
    <row r="14" spans="2:12" ht="15" customHeight="1" x14ac:dyDescent="0.25">
      <c r="B14" s="10"/>
      <c r="C14" s="10"/>
      <c r="D14" s="11"/>
      <c r="G14" s="13"/>
      <c r="H14" s="13"/>
      <c r="I14" s="13"/>
    </row>
    <row r="15" spans="2:12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12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30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34</v>
      </c>
      <c r="C18" s="36"/>
    </row>
    <row r="19" spans="2:13" ht="13.9" customHeight="1" x14ac:dyDescent="0.25">
      <c r="B19" s="5" t="s">
        <v>34</v>
      </c>
      <c r="C19" s="36"/>
      <c r="D19" s="11" t="s">
        <v>23</v>
      </c>
      <c r="E19" s="21">
        <v>8.2799999999999994</v>
      </c>
      <c r="F19" s="67">
        <v>1</v>
      </c>
      <c r="G19" s="21">
        <f>E19*F19</f>
        <v>8.2799999999999994</v>
      </c>
      <c r="H19" s="21">
        <f>G19/$F$9</f>
        <v>0.184</v>
      </c>
      <c r="I19" s="66"/>
    </row>
    <row r="20" spans="2:13" ht="13.9" customHeight="1" x14ac:dyDescent="0.25">
      <c r="B20" s="36" t="s">
        <v>38</v>
      </c>
      <c r="C20" s="36"/>
    </row>
    <row r="21" spans="2:13" ht="13.9" customHeight="1" x14ac:dyDescent="0.25">
      <c r="B21" s="61" t="s">
        <v>33</v>
      </c>
      <c r="C21" s="36"/>
      <c r="D21" s="11" t="s">
        <v>23</v>
      </c>
      <c r="E21" s="21">
        <v>27.54</v>
      </c>
      <c r="F21" s="22">
        <v>1</v>
      </c>
      <c r="G21" s="21">
        <f t="shared" ref="G21:G28" si="0">E21*F21</f>
        <v>27.54</v>
      </c>
      <c r="H21" s="21">
        <f t="shared" ref="H21:H28" si="1">G21/$F$9</f>
        <v>0.61199999999999999</v>
      </c>
      <c r="I21" s="66"/>
    </row>
    <row r="22" spans="2:13" ht="13.9" customHeight="1" x14ac:dyDescent="0.25">
      <c r="B22" s="61" t="s">
        <v>44</v>
      </c>
      <c r="C22" s="36"/>
      <c r="D22" s="11" t="s">
        <v>23</v>
      </c>
      <c r="E22" s="21">
        <v>38.19</v>
      </c>
      <c r="F22" s="22">
        <v>1</v>
      </c>
      <c r="G22" s="21">
        <f t="shared" si="0"/>
        <v>38.19</v>
      </c>
      <c r="H22" s="21">
        <f t="shared" si="1"/>
        <v>0.84866666666666657</v>
      </c>
      <c r="I22" s="66"/>
    </row>
    <row r="23" spans="2:13" ht="13.9" customHeight="1" x14ac:dyDescent="0.25">
      <c r="B23" s="10" t="s">
        <v>45</v>
      </c>
      <c r="C23" s="36"/>
      <c r="D23" s="11" t="s">
        <v>23</v>
      </c>
      <c r="E23" s="21">
        <v>7</v>
      </c>
      <c r="F23" s="22">
        <v>1</v>
      </c>
      <c r="G23" s="21">
        <f t="shared" si="0"/>
        <v>7</v>
      </c>
      <c r="H23" s="21">
        <f t="shared" si="1"/>
        <v>0.15555555555555556</v>
      </c>
      <c r="I23" s="66"/>
    </row>
    <row r="24" spans="2:13" ht="13.9" customHeight="1" x14ac:dyDescent="0.25">
      <c r="B24" s="68" t="s">
        <v>39</v>
      </c>
      <c r="C24" s="36"/>
      <c r="D24" s="11" t="s">
        <v>23</v>
      </c>
      <c r="E24" s="21">
        <v>32.32</v>
      </c>
      <c r="F24" s="22">
        <v>1</v>
      </c>
      <c r="G24" s="21">
        <f t="shared" si="0"/>
        <v>32.32</v>
      </c>
      <c r="H24" s="21">
        <f t="shared" si="1"/>
        <v>0.71822222222222221</v>
      </c>
      <c r="I24" s="66"/>
      <c r="K24" s="36"/>
      <c r="M24" s="73"/>
    </row>
    <row r="25" spans="2:13" ht="13.9" customHeight="1" x14ac:dyDescent="0.25">
      <c r="B25" s="36" t="s">
        <v>21</v>
      </c>
      <c r="C25" s="36"/>
      <c r="D25" s="11" t="s">
        <v>23</v>
      </c>
      <c r="E25" s="21">
        <v>9.5500000000000007</v>
      </c>
      <c r="F25" s="22">
        <v>1</v>
      </c>
      <c r="G25" s="21">
        <f t="shared" si="0"/>
        <v>9.5500000000000007</v>
      </c>
      <c r="H25" s="21">
        <f t="shared" si="1"/>
        <v>0.21222222222222223</v>
      </c>
      <c r="I25" s="66"/>
    </row>
    <row r="26" spans="2:13" ht="13.9" customHeight="1" x14ac:dyDescent="0.25">
      <c r="B26" s="36" t="s">
        <v>40</v>
      </c>
      <c r="C26" s="36"/>
      <c r="D26" s="11" t="s">
        <v>23</v>
      </c>
      <c r="E26" s="21">
        <v>9.3000000000000007</v>
      </c>
      <c r="F26" s="22">
        <v>1</v>
      </c>
      <c r="G26" s="21">
        <f t="shared" si="0"/>
        <v>9.3000000000000007</v>
      </c>
      <c r="H26" s="21">
        <f t="shared" si="1"/>
        <v>0.20666666666666669</v>
      </c>
      <c r="I26" s="66"/>
    </row>
    <row r="27" spans="2:13" ht="13.9" customHeight="1" x14ac:dyDescent="0.25">
      <c r="B27" s="36" t="s">
        <v>22</v>
      </c>
      <c r="C27" s="36"/>
      <c r="D27" s="11" t="s">
        <v>23</v>
      </c>
      <c r="E27" s="21">
        <v>3.06</v>
      </c>
      <c r="F27" s="22">
        <v>1</v>
      </c>
      <c r="G27" s="21">
        <f t="shared" si="0"/>
        <v>3.06</v>
      </c>
      <c r="H27" s="21">
        <f t="shared" si="1"/>
        <v>6.8000000000000005E-2</v>
      </c>
      <c r="I27" s="66"/>
    </row>
    <row r="28" spans="2:13" ht="13.9" customHeight="1" x14ac:dyDescent="0.25">
      <c r="B28" s="36" t="s">
        <v>52</v>
      </c>
      <c r="C28" s="36"/>
      <c r="D28" s="11" t="s">
        <v>23</v>
      </c>
      <c r="E28" s="21">
        <f>SUM(E19:E27)*0.1/2</f>
        <v>6.7619999999999996</v>
      </c>
      <c r="F28" s="22">
        <v>1</v>
      </c>
      <c r="G28" s="21">
        <f t="shared" si="0"/>
        <v>6.7619999999999996</v>
      </c>
      <c r="H28" s="21">
        <f t="shared" si="1"/>
        <v>0.15026666666666666</v>
      </c>
      <c r="I28" s="66"/>
    </row>
    <row r="29" spans="2:13" ht="4.9000000000000004" customHeight="1" x14ac:dyDescent="0.25">
      <c r="B29" s="24"/>
      <c r="C29" s="24"/>
      <c r="D29" s="25"/>
      <c r="E29" s="23"/>
      <c r="F29" s="25"/>
      <c r="G29" s="23"/>
      <c r="H29" s="23"/>
      <c r="I29" s="23"/>
    </row>
    <row r="30" spans="2:13" ht="13.9" customHeight="1" x14ac:dyDescent="0.25">
      <c r="B30" s="36" t="s">
        <v>5</v>
      </c>
      <c r="C30" s="36"/>
      <c r="D30" s="11"/>
      <c r="F30" s="11"/>
      <c r="G30" s="26">
        <f>SUM(G18:G29)</f>
        <v>142.00199999999998</v>
      </c>
      <c r="H30" s="26">
        <f>SUM(H18:H29)</f>
        <v>3.1555999999999997</v>
      </c>
      <c r="I30" s="26">
        <f>SUM(I18:I29)</f>
        <v>0</v>
      </c>
      <c r="K30" s="12"/>
    </row>
    <row r="31" spans="2:13" ht="13.9" customHeight="1" x14ac:dyDescent="0.25">
      <c r="B31" s="5" t="s">
        <v>6</v>
      </c>
      <c r="D31" s="11"/>
      <c r="F31" s="11"/>
    </row>
    <row r="32" spans="2:13" ht="13.9" customHeight="1" x14ac:dyDescent="0.25">
      <c r="B32" s="5" t="s">
        <v>35</v>
      </c>
      <c r="D32" s="11" t="s">
        <v>23</v>
      </c>
      <c r="E32" s="72">
        <v>5.9</v>
      </c>
      <c r="F32" s="11">
        <v>1</v>
      </c>
      <c r="G32" s="21">
        <f>E32*F32</f>
        <v>5.9</v>
      </c>
      <c r="H32" s="21">
        <f>G32/$F$9</f>
        <v>0.13111111111111112</v>
      </c>
      <c r="I32" s="66"/>
    </row>
    <row r="33" spans="2:11" ht="13.9" customHeight="1" x14ac:dyDescent="0.25">
      <c r="B33" s="5" t="s">
        <v>36</v>
      </c>
      <c r="D33" s="11" t="s">
        <v>23</v>
      </c>
      <c r="E33" s="72">
        <v>4.3600000000000003</v>
      </c>
      <c r="F33" s="11">
        <v>1</v>
      </c>
      <c r="G33" s="21">
        <f>E33*F33</f>
        <v>4.3600000000000003</v>
      </c>
      <c r="H33" s="21">
        <f>G33/$F$9</f>
        <v>9.6888888888888899E-2</v>
      </c>
      <c r="I33" s="66"/>
    </row>
    <row r="34" spans="2:11" ht="13.9" customHeight="1" x14ac:dyDescent="0.25">
      <c r="B34" s="36" t="s">
        <v>22</v>
      </c>
      <c r="C34" s="36"/>
      <c r="D34" s="11" t="s">
        <v>23</v>
      </c>
      <c r="E34" s="21">
        <v>2.14</v>
      </c>
      <c r="F34" s="22">
        <v>1</v>
      </c>
      <c r="G34" s="21">
        <f>E34*F34</f>
        <v>2.14</v>
      </c>
      <c r="H34" s="21">
        <f>G34/$F$9</f>
        <v>4.7555555555555559E-2</v>
      </c>
      <c r="I34" s="66"/>
    </row>
    <row r="35" spans="2:11" ht="13.9" customHeight="1" x14ac:dyDescent="0.25">
      <c r="B35" s="36" t="s">
        <v>41</v>
      </c>
      <c r="C35" s="36"/>
      <c r="D35" s="11" t="s">
        <v>23</v>
      </c>
      <c r="E35" s="21">
        <f>F9*0.2</f>
        <v>9</v>
      </c>
      <c r="F35" s="22">
        <v>1</v>
      </c>
      <c r="G35" s="21">
        <f>E35*F35</f>
        <v>9</v>
      </c>
      <c r="H35" s="21">
        <f>G35/$F$9</f>
        <v>0.2</v>
      </c>
      <c r="I35" s="66"/>
    </row>
    <row r="36" spans="2:11" ht="4.9000000000000004" customHeight="1" x14ac:dyDescent="0.25">
      <c r="B36" s="45"/>
      <c r="C36" s="45"/>
      <c r="D36" s="25"/>
      <c r="E36" s="23"/>
      <c r="F36" s="25"/>
      <c r="G36" s="23"/>
      <c r="H36" s="23"/>
      <c r="I36" s="23"/>
    </row>
    <row r="37" spans="2:11" ht="13.9" customHeight="1" thickBot="1" x14ac:dyDescent="0.3">
      <c r="B37" s="46" t="s">
        <v>7</v>
      </c>
      <c r="C37" s="46"/>
      <c r="D37" s="15"/>
      <c r="E37" s="17"/>
      <c r="F37" s="15"/>
      <c r="G37" s="27">
        <f>SUM(G32:G36)</f>
        <v>21.400000000000002</v>
      </c>
      <c r="H37" s="27">
        <f>G37/F9</f>
        <v>0.47555555555555562</v>
      </c>
      <c r="I37" s="27">
        <f>SUM(I34:I36)</f>
        <v>0</v>
      </c>
      <c r="K37" s="12"/>
    </row>
    <row r="38" spans="2:11" ht="13.9" customHeight="1" thickTop="1" x14ac:dyDescent="0.25">
      <c r="B38" s="39" t="s">
        <v>8</v>
      </c>
      <c r="C38" s="39"/>
      <c r="D38" s="40"/>
      <c r="E38" s="41"/>
      <c r="F38" s="40"/>
      <c r="G38" s="43">
        <f>G30+G37</f>
        <v>163.40199999999999</v>
      </c>
      <c r="H38" s="43">
        <f>G38/F9</f>
        <v>3.6311555555555555</v>
      </c>
      <c r="I38" s="43">
        <f>I30+I37</f>
        <v>0</v>
      </c>
    </row>
    <row r="39" spans="2:11" ht="13.9" customHeight="1" x14ac:dyDescent="0.25">
      <c r="B39" s="5" t="s">
        <v>9</v>
      </c>
      <c r="D39" s="11"/>
      <c r="F39" s="11"/>
    </row>
    <row r="40" spans="2:11" ht="13.9" customHeight="1" x14ac:dyDescent="0.25">
      <c r="B40" s="36" t="s">
        <v>24</v>
      </c>
      <c r="C40" s="36"/>
      <c r="D40" s="11" t="s">
        <v>23</v>
      </c>
      <c r="E40" s="21">
        <v>10.1</v>
      </c>
      <c r="F40" s="22">
        <v>1</v>
      </c>
      <c r="G40" s="21">
        <f>E40/F40</f>
        <v>10.1</v>
      </c>
      <c r="H40" s="21">
        <f>G40/$F$9</f>
        <v>0.22444444444444445</v>
      </c>
      <c r="I40" s="66"/>
    </row>
    <row r="41" spans="2:11" ht="13.9" customHeight="1" x14ac:dyDescent="0.25">
      <c r="B41" s="36" t="s">
        <v>37</v>
      </c>
      <c r="C41" s="36"/>
      <c r="D41" s="11" t="s">
        <v>23</v>
      </c>
      <c r="E41" s="21">
        <v>33.08</v>
      </c>
      <c r="F41" s="22">
        <v>1</v>
      </c>
      <c r="G41" s="21">
        <f>E41/F41</f>
        <v>33.08</v>
      </c>
      <c r="H41" s="21">
        <f>G41/$F$9</f>
        <v>0.73511111111111105</v>
      </c>
      <c r="I41" s="66"/>
    </row>
    <row r="42" spans="2:11" ht="13.9" customHeight="1" x14ac:dyDescent="0.25">
      <c r="B42" s="36" t="s">
        <v>25</v>
      </c>
      <c r="C42" s="36"/>
      <c r="D42" s="11" t="s">
        <v>23</v>
      </c>
      <c r="E42" s="21">
        <v>4.16</v>
      </c>
      <c r="F42" s="22">
        <v>1</v>
      </c>
      <c r="G42" s="21">
        <f>E42/F42</f>
        <v>4.16</v>
      </c>
      <c r="H42" s="21">
        <f>G42/$F$9</f>
        <v>9.2444444444444454E-2</v>
      </c>
      <c r="I42" s="66"/>
    </row>
    <row r="43" spans="2:11" ht="4.9000000000000004" customHeight="1" x14ac:dyDescent="0.25">
      <c r="B43" s="45"/>
      <c r="C43" s="45"/>
      <c r="D43" s="25"/>
      <c r="E43" s="23"/>
      <c r="F43" s="23"/>
      <c r="G43" s="23"/>
      <c r="H43" s="23"/>
      <c r="I43" s="23"/>
    </row>
    <row r="44" spans="2:11" ht="13.9" customHeight="1" thickBot="1" x14ac:dyDescent="0.3">
      <c r="B44" s="47" t="s">
        <v>10</v>
      </c>
      <c r="C44" s="47"/>
      <c r="D44" s="28"/>
      <c r="E44" s="29"/>
      <c r="F44" s="29"/>
      <c r="G44" s="30">
        <f>SUM(G40:G43)</f>
        <v>47.34</v>
      </c>
      <c r="H44" s="30">
        <f>G44/F9</f>
        <v>1.052</v>
      </c>
      <c r="I44" s="30">
        <f>SUM(I40:I43)</f>
        <v>0</v>
      </c>
    </row>
    <row r="45" spans="2:11" ht="16.149999999999999" customHeight="1" thickTop="1" thickBot="1" x14ac:dyDescent="0.3">
      <c r="B45" s="31" t="s">
        <v>26</v>
      </c>
      <c r="C45" s="31"/>
      <c r="D45" s="32"/>
      <c r="E45" s="31"/>
      <c r="F45" s="31"/>
      <c r="G45" s="33">
        <f>G38+G44</f>
        <v>210.74199999999999</v>
      </c>
      <c r="H45" s="33">
        <f>G45/F9</f>
        <v>4.6831555555555555</v>
      </c>
      <c r="I45" s="33">
        <f>I38+I44</f>
        <v>0</v>
      </c>
    </row>
    <row r="46" spans="2:11" ht="16.149999999999999" customHeight="1" thickTop="1" thickBot="1" x14ac:dyDescent="0.3">
      <c r="B46" s="31" t="s">
        <v>11</v>
      </c>
      <c r="C46" s="31"/>
      <c r="D46" s="32"/>
      <c r="E46" s="31"/>
      <c r="F46" s="31"/>
      <c r="G46" s="33">
        <f>G13-G45</f>
        <v>124.50800000000001</v>
      </c>
      <c r="H46" s="33">
        <f>G46/F9</f>
        <v>2.7668444444444447</v>
      </c>
      <c r="I46" s="33">
        <f>I13-I45</f>
        <v>0</v>
      </c>
    </row>
    <row r="47" spans="2:11" ht="13.9" customHeight="1" thickTop="1" x14ac:dyDescent="0.25">
      <c r="B47" s="5" t="s">
        <v>12</v>
      </c>
      <c r="D47" s="11"/>
    </row>
    <row r="48" spans="2:11" ht="13.9" customHeight="1" x14ac:dyDescent="0.25">
      <c r="B48" s="36" t="s">
        <v>51</v>
      </c>
      <c r="C48" s="36"/>
      <c r="D48" s="11"/>
      <c r="G48" s="21">
        <v>55.5</v>
      </c>
      <c r="H48" s="21">
        <f>G48/$F$9</f>
        <v>1.2333333333333334</v>
      </c>
      <c r="I48" s="66"/>
    </row>
    <row r="49" spans="2:9" ht="4.9000000000000004" customHeight="1" thickBot="1" x14ac:dyDescent="0.3">
      <c r="B49" s="14"/>
      <c r="C49" s="14"/>
      <c r="D49" s="15"/>
      <c r="E49" s="17"/>
      <c r="F49" s="17"/>
      <c r="G49" s="34"/>
      <c r="H49" s="35"/>
      <c r="I49" s="17"/>
    </row>
    <row r="50" spans="2:9" ht="15" customHeight="1" thickTop="1" x14ac:dyDescent="0.25">
      <c r="B50" s="41" t="s">
        <v>13</v>
      </c>
      <c r="C50" s="41"/>
      <c r="D50" s="40"/>
      <c r="E50" s="41"/>
      <c r="F50" s="41"/>
      <c r="G50" s="43">
        <f>G46-G48</f>
        <v>69.00800000000001</v>
      </c>
      <c r="H50" s="43">
        <f>G50/$F$9</f>
        <v>1.5335111111111113</v>
      </c>
      <c r="I50" s="43">
        <f>I46-I48</f>
        <v>0</v>
      </c>
    </row>
    <row r="51" spans="2:9" ht="4.9000000000000004" customHeight="1" x14ac:dyDescent="0.25"/>
    <row r="52" spans="2:9" ht="12.75" customHeight="1" x14ac:dyDescent="0.25">
      <c r="B52" s="5" t="s">
        <v>43</v>
      </c>
    </row>
    <row r="53" spans="2:9" ht="12.75" customHeight="1" x14ac:dyDescent="0.25">
      <c r="B53" s="5" t="s">
        <v>53</v>
      </c>
    </row>
    <row r="54" spans="2:9" ht="12.75" customHeight="1" x14ac:dyDescent="0.25">
      <c r="B54" s="5" t="s">
        <v>46</v>
      </c>
    </row>
    <row r="55" spans="2:9" ht="6.75" customHeight="1" x14ac:dyDescent="0.25"/>
    <row r="56" spans="2:9" ht="15" customHeight="1" x14ac:dyDescent="0.25">
      <c r="B56" s="7" t="s">
        <v>14</v>
      </c>
      <c r="C56" s="7"/>
      <c r="D56" s="20"/>
      <c r="E56" s="20"/>
      <c r="F56" s="20"/>
      <c r="G56" s="20"/>
      <c r="H56" s="20"/>
      <c r="I56" s="20"/>
    </row>
    <row r="57" spans="2:9" ht="13.15" customHeight="1" x14ac:dyDescent="0.25">
      <c r="C57" s="49"/>
      <c r="D57" s="49"/>
      <c r="E57" s="82" t="s">
        <v>31</v>
      </c>
      <c r="F57" s="82"/>
      <c r="G57" s="82"/>
      <c r="H57" s="82"/>
      <c r="I57" s="82"/>
    </row>
    <row r="58" spans="2:9" ht="13.15" customHeight="1" x14ac:dyDescent="0.25">
      <c r="C58" s="49"/>
      <c r="D58" s="49"/>
      <c r="E58" s="48">
        <v>-0.25</v>
      </c>
      <c r="F58" s="48">
        <v>-0.1</v>
      </c>
      <c r="G58" s="49"/>
      <c r="H58" s="48">
        <v>0.1</v>
      </c>
      <c r="I58" s="48">
        <v>0.25</v>
      </c>
    </row>
    <row r="59" spans="2:9" ht="13.15" customHeight="1" x14ac:dyDescent="0.25">
      <c r="C59" s="82" t="s">
        <v>15</v>
      </c>
      <c r="D59" s="82"/>
      <c r="E59" s="37">
        <f>G59*0.75</f>
        <v>5.5875000000000004</v>
      </c>
      <c r="F59" s="37">
        <f>G59*0.9</f>
        <v>6.7050000000000001</v>
      </c>
      <c r="G59" s="37">
        <f>E9</f>
        <v>7.45</v>
      </c>
      <c r="H59" s="37">
        <f>G59*1.1</f>
        <v>8.1950000000000003</v>
      </c>
      <c r="I59" s="37">
        <f>G59*1.25</f>
        <v>9.3125</v>
      </c>
    </row>
    <row r="60" spans="2:9" ht="13.15" customHeight="1" x14ac:dyDescent="0.25">
      <c r="C60" s="58">
        <v>-0.25</v>
      </c>
      <c r="D60" s="44">
        <f>D62*0.75</f>
        <v>33.75</v>
      </c>
      <c r="E60" s="50">
        <f>(E$59*$D60)-$G$45</f>
        <v>-22.16387499999999</v>
      </c>
      <c r="F60" s="51">
        <f t="shared" ref="F60:I64" si="2">(F$59*$D60)-$G$45</f>
        <v>15.551749999999998</v>
      </c>
      <c r="G60" s="51">
        <f t="shared" si="2"/>
        <v>40.69550000000001</v>
      </c>
      <c r="H60" s="51">
        <f t="shared" si="2"/>
        <v>65.839250000000021</v>
      </c>
      <c r="I60" s="52">
        <f t="shared" si="2"/>
        <v>103.55487500000001</v>
      </c>
    </row>
    <row r="61" spans="2:9" ht="13.15" customHeight="1" x14ac:dyDescent="0.25">
      <c r="C61" s="58">
        <v>-0.1</v>
      </c>
      <c r="D61" s="44">
        <f>D62*0.9</f>
        <v>40.5</v>
      </c>
      <c r="E61" s="53">
        <f>(E$59*$D61)-$G$45</f>
        <v>15.551750000000027</v>
      </c>
      <c r="F61" s="37">
        <f t="shared" si="2"/>
        <v>60.810500000000019</v>
      </c>
      <c r="G61" s="37">
        <f t="shared" si="2"/>
        <v>90.983000000000033</v>
      </c>
      <c r="H61" s="37">
        <f t="shared" si="2"/>
        <v>121.15550000000005</v>
      </c>
      <c r="I61" s="54">
        <f t="shared" si="2"/>
        <v>166.41425000000001</v>
      </c>
    </row>
    <row r="62" spans="2:9" ht="13.15" customHeight="1" x14ac:dyDescent="0.25">
      <c r="C62" s="59" t="s">
        <v>32</v>
      </c>
      <c r="D62" s="44">
        <f>F9</f>
        <v>45</v>
      </c>
      <c r="E62" s="53">
        <f>(E$59*$D62)-$G$45</f>
        <v>40.695500000000038</v>
      </c>
      <c r="F62" s="37">
        <f t="shared" si="2"/>
        <v>90.983000000000033</v>
      </c>
      <c r="G62" s="37">
        <f t="shared" si="2"/>
        <v>124.50800000000001</v>
      </c>
      <c r="H62" s="37">
        <f t="shared" si="2"/>
        <v>158.03300000000004</v>
      </c>
      <c r="I62" s="54">
        <f t="shared" si="2"/>
        <v>208.32050000000001</v>
      </c>
    </row>
    <row r="63" spans="2:9" ht="13.15" customHeight="1" x14ac:dyDescent="0.25">
      <c r="C63" s="58">
        <v>0.1</v>
      </c>
      <c r="D63" s="44">
        <f>D62*1.1</f>
        <v>49.500000000000007</v>
      </c>
      <c r="E63" s="53">
        <f>(E$59*$D63)-$G$45</f>
        <v>65.839250000000078</v>
      </c>
      <c r="F63" s="37">
        <f t="shared" si="2"/>
        <v>121.15550000000005</v>
      </c>
      <c r="G63" s="37">
        <f t="shared" si="2"/>
        <v>158.03300000000004</v>
      </c>
      <c r="H63" s="37">
        <f t="shared" si="2"/>
        <v>194.9105000000001</v>
      </c>
      <c r="I63" s="54">
        <f t="shared" si="2"/>
        <v>250.22675000000007</v>
      </c>
    </row>
    <row r="64" spans="2:9" ht="13.15" customHeight="1" x14ac:dyDescent="0.25">
      <c r="C64" s="58">
        <v>0.25</v>
      </c>
      <c r="D64" s="44">
        <f>D62*1.25</f>
        <v>56.25</v>
      </c>
      <c r="E64" s="55">
        <f>(E$59*$D64)-$G$45</f>
        <v>103.55487500000001</v>
      </c>
      <c r="F64" s="56">
        <f t="shared" si="2"/>
        <v>166.41425000000001</v>
      </c>
      <c r="G64" s="56">
        <f t="shared" si="2"/>
        <v>208.32050000000001</v>
      </c>
      <c r="H64" s="56">
        <f t="shared" si="2"/>
        <v>250.22675000000001</v>
      </c>
      <c r="I64" s="57">
        <f t="shared" si="2"/>
        <v>313.08612500000004</v>
      </c>
    </row>
  </sheetData>
  <sheetProtection password="CA5F" sheet="1"/>
  <mergeCells count="2">
    <mergeCell ref="E57:I57"/>
    <mergeCell ref="C59:D59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2026-10-01T22:05:17Z</dcterms:modified>
</cp:coreProperties>
</file>