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886FBFC7-6AF9-49BC-A9B4-1D06B6B17BB7}" xr6:coauthVersionLast="47" xr6:coauthVersionMax="47" xr10:uidLastSave="{00000000-0000-0000-0000-000000000000}"/>
  <bookViews>
    <workbookView xWindow="-22980" yWindow="2970" windowWidth="21600" windowHeight="11940" xr2:uid="{3682F29E-619E-4B6A-82B3-0041EBC63ED5}"/>
  </bookViews>
  <sheets>
    <sheet name="Sheet1" sheetId="1" r:id="rId1"/>
  </sheets>
  <definedNames>
    <definedName name="_xlnm.Print_Area" localSheetId="0">Sheet1!$B$2:$I$70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4" i="1"/>
  <c r="H24" i="1"/>
  <c r="G26" i="1"/>
  <c r="H26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E36" i="1"/>
  <c r="G36" i="1"/>
  <c r="H36" i="1"/>
  <c r="G38" i="1"/>
  <c r="H38" i="1"/>
  <c r="I38" i="1"/>
  <c r="G40" i="1"/>
  <c r="H40" i="1"/>
  <c r="G41" i="1"/>
  <c r="H41" i="1"/>
  <c r="G42" i="1"/>
  <c r="H42" i="1"/>
  <c r="E43" i="1"/>
  <c r="G43" i="1"/>
  <c r="H43" i="1"/>
  <c r="G45" i="1"/>
  <c r="H45" i="1"/>
  <c r="I45" i="1"/>
  <c r="G46" i="1"/>
  <c r="H46" i="1"/>
  <c r="I46" i="1"/>
  <c r="G48" i="1"/>
  <c r="H48" i="1"/>
  <c r="G49" i="1"/>
  <c r="H49" i="1"/>
  <c r="G50" i="1"/>
  <c r="H50" i="1"/>
  <c r="G52" i="1"/>
  <c r="H52" i="1"/>
  <c r="I52" i="1"/>
  <c r="G53" i="1"/>
  <c r="H53" i="1"/>
  <c r="I53" i="1"/>
  <c r="G54" i="1"/>
  <c r="H54" i="1"/>
  <c r="I54" i="1"/>
  <c r="H56" i="1"/>
  <c r="G58" i="1"/>
  <c r="H58" i="1"/>
  <c r="I58" i="1"/>
  <c r="E65" i="1"/>
  <c r="F65" i="1"/>
  <c r="G65" i="1"/>
  <c r="H65" i="1"/>
  <c r="I65" i="1"/>
  <c r="D66" i="1"/>
  <c r="E66" i="1"/>
  <c r="F66" i="1"/>
  <c r="G66" i="1"/>
  <c r="H66" i="1"/>
  <c r="I66" i="1"/>
  <c r="D67" i="1"/>
  <c r="E67" i="1"/>
  <c r="F67" i="1"/>
  <c r="G67" i="1"/>
  <c r="H67" i="1"/>
  <c r="I67" i="1"/>
  <c r="D68" i="1"/>
  <c r="E68" i="1"/>
  <c r="F68" i="1"/>
  <c r="G68" i="1"/>
  <c r="H68" i="1"/>
  <c r="I68" i="1"/>
  <c r="D69" i="1"/>
  <c r="E69" i="1"/>
  <c r="F69" i="1"/>
  <c r="G69" i="1"/>
  <c r="H69" i="1"/>
  <c r="I69" i="1"/>
  <c r="D70" i="1"/>
  <c r="E70" i="1"/>
  <c r="F70" i="1"/>
  <c r="G70" i="1"/>
  <c r="H70" i="1"/>
  <c r="I7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86DC0AE2-7C37-486E-BBC2-3DC06988929A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<sst xmlns="http://schemas.openxmlformats.org/spreadsheetml/2006/main" count="88" uniqueCount="63">
  <si>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</si>
  <si>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</si>
  <si>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</si>
  <si>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</si>
  <si>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</si>
  <si>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</si>
  <si>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</si>
  <si>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</si>
  <si>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</si>
  <si>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</si>
  <si>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</si>
  <si>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</si>
  <si>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</si>
  <si>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</si>
  <si>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</si>
  <si>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</si>
  <si>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</si>
  <si>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</si>
  <si>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</si>
  <si>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</si>
  <si>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</si>
  <si>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</si>
  <si>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Crop Insurance</t>
  </si>
  <si>
    <t>Fuel</t>
  </si>
  <si>
    <t>Repairs &amp; Maintenance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</si>
  <si>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</si>
  <si>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</si>
  <si>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</si>
  <si>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</si>
  <si>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</si>
  <si>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</si>
  <si>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</si>
  <si>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</si>
  <si>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bu</t>
  </si>
  <si>
    <t>PER BU</t>
  </si>
  <si>
    <t>ALTERNATIVE PRICES ($/bushel)</t>
  </si>
  <si>
    <t>BUSHELS PER ACRE</t>
  </si>
  <si>
    <t>acre</t>
  </si>
  <si>
    <t>Insecticide &amp; Fungicide</t>
  </si>
  <si>
    <t>Corn</t>
  </si>
  <si>
    <t>N + P</t>
  </si>
  <si>
    <t>Fertilizer</t>
  </si>
  <si>
    <t>Irrigation</t>
  </si>
  <si>
    <t>Chemicals</t>
  </si>
  <si>
    <t>Seed</t>
  </si>
  <si>
    <t>Sprinkler Energy</t>
  </si>
  <si>
    <t>hours</t>
  </si>
  <si>
    <t>Sprinkler Ownership</t>
  </si>
  <si>
    <t>Northeastern Colorado - Irrigated Corn</t>
  </si>
  <si>
    <t xml:space="preserve">Seed </t>
  </si>
  <si>
    <t xml:space="preserve">      Crop Consultant</t>
  </si>
  <si>
    <t>Irrigation Repairs</t>
  </si>
  <si>
    <t xml:space="preserve">      Fuel</t>
  </si>
  <si>
    <t xml:space="preserve">     Repair &amp; Maintenance</t>
  </si>
  <si>
    <t>Machinery Ownership Costs</t>
  </si>
  <si>
    <t>Farm Bill payments were not included due to great varaiability between counties covered by this budget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</si>
  <si>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</si>
  <si>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Your Farm</t>
  </si>
  <si>
    <t>Gross Receipts</t>
  </si>
  <si>
    <t>1 Hauling Machinery &amp; Labor Charges= $0.23/Bushel</t>
  </si>
  <si>
    <r>
      <t>Interest (6 months @ 10%)</t>
    </r>
    <r>
      <rPr>
        <vertAlign val="superscript"/>
        <sz val="11"/>
        <color indexed="8"/>
        <rFont val="Calibri"/>
        <family val="2"/>
      </rPr>
      <t>2</t>
    </r>
  </si>
  <si>
    <t>Land ($8,500 @ 3.7%)</t>
  </si>
  <si>
    <t>2 Interest on Operating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</si>
</sst>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7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8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2" fontId="6" fillId="0" borderId="0" xfId="0" applyNumberFormat="1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9</xdr:col>
      <xdr:colOff>9525</xdr:colOff>
      <xdr:row>2</xdr:row>
      <xdr:rowOff>0</xdr:rowOff>
    </xdr:to>
    <xdr:pic>
      <xdr:nvPicPr>
        <xdr:cNvPr id="1090" name="Picture 1">
          <a:extLst>
            <a:ext uri="{FF2B5EF4-FFF2-40B4-BE49-F238E27FC236}">
              <a16:creationId xmlns:a16="http://schemas.microsoft.com/office/drawing/2014/main" id="{663D6767-5769-8FC4-9E67-4EFAE0B399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90500"/>
          <a:ext cx="63341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9C7C-2BB3-4A9B-9A0B-686B39B3BB8E}">
  <sheetPr>
    <pageSetUpPr fitToPage="1"/>
  </sheetPr>
  <dimension ref="B2:M70"/>
  <sheetViews>
    <sheetView tabSelected="1" zoomScaleNormal="100" workbookViewId="0">
      <selection activeCell="N58" sqref="N58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76" t="s">
        <v>48</v>
      </c>
      <c r="C4" s="76"/>
      <c r="D4" s="76"/>
      <c r="E4" s="76"/>
      <c r="F4" s="76"/>
      <c r="G4" s="76"/>
      <c r="H4" s="76"/>
      <c r="I4" s="6">
        <v>2023</v>
      </c>
    </row>
    <row r="5" spans="2:9" ht="19.899999999999999" customHeight="1" x14ac:dyDescent="0.25">
      <c r="B5" s="60" t="s">
        <v>30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31</v>
      </c>
      <c r="G7" s="2" t="s">
        <v>18</v>
      </c>
      <c r="H7" s="2" t="s">
        <v>34</v>
      </c>
      <c r="I7" s="3"/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39</v>
      </c>
      <c r="C9" s="36"/>
      <c r="D9" s="11" t="s">
        <v>33</v>
      </c>
      <c r="E9" s="12">
        <v>6.87</v>
      </c>
      <c r="F9" s="11">
        <v>201</v>
      </c>
      <c r="G9" s="13">
        <f>E9*F9</f>
        <v>1380.8700000000001</v>
      </c>
      <c r="H9" s="12">
        <f>G9/F9</f>
        <v>6.870000000000001</v>
      </c>
      <c r="I9" s="5" t="s">
        <v>57</v>
      </c>
    </row>
    <row r="10" spans="2:9" ht="13.9" customHeight="1" x14ac:dyDescent="0.25">
      <c r="B10" s="36" t="s">
        <v>57</v>
      </c>
      <c r="C10" s="36"/>
      <c r="D10" s="11" t="s">
        <v>33</v>
      </c>
      <c r="E10" s="72"/>
      <c r="F10" s="73"/>
      <c r="G10" s="70">
        <f>E10*F10</f>
        <v>0</v>
      </c>
      <c r="H10" s="71">
        <f>E10</f>
        <v>0</v>
      </c>
      <c r="I10" s="70">
        <f>E10*F10</f>
        <v>0</v>
      </c>
    </row>
    <row r="11" spans="2:9" ht="13.9" customHeight="1" x14ac:dyDescent="0.25">
      <c r="B11" s="5" t="s">
        <v>55</v>
      </c>
    </row>
    <row r="12" spans="2:9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9" ht="15" customHeight="1" thickTop="1" x14ac:dyDescent="0.25">
      <c r="B13" s="39" t="s">
        <v>58</v>
      </c>
      <c r="C13" s="39"/>
      <c r="D13" s="40"/>
      <c r="E13" s="41"/>
      <c r="F13" s="41"/>
      <c r="G13" s="42">
        <f>G9</f>
        <v>1380.8700000000001</v>
      </c>
      <c r="H13" s="43"/>
      <c r="I13" s="42">
        <f>I10</f>
        <v>0</v>
      </c>
    </row>
    <row r="14" spans="2:9" ht="15" customHeight="1" x14ac:dyDescent="0.25">
      <c r="B14" s="10"/>
      <c r="C14" s="10"/>
      <c r="D14" s="11"/>
      <c r="G14" s="13"/>
      <c r="H14" s="13"/>
      <c r="I14" s="13"/>
    </row>
    <row r="15" spans="2:9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9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34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44</v>
      </c>
      <c r="C18" s="36"/>
    </row>
    <row r="19" spans="2:13" ht="13.9" customHeight="1" x14ac:dyDescent="0.25">
      <c r="B19" s="61" t="s">
        <v>49</v>
      </c>
      <c r="C19" s="36"/>
      <c r="D19" s="11" t="s">
        <v>37</v>
      </c>
      <c r="E19" s="21">
        <v>117.39</v>
      </c>
      <c r="F19" s="67">
        <v>1</v>
      </c>
      <c r="G19" s="21">
        <f>E19*F19</f>
        <v>117.39</v>
      </c>
      <c r="H19" s="21">
        <f>G19/$F$9</f>
        <v>0.58402985074626868</v>
      </c>
      <c r="I19" s="66"/>
    </row>
    <row r="20" spans="2:13" ht="13.9" customHeight="1" x14ac:dyDescent="0.25">
      <c r="B20" s="36" t="s">
        <v>41</v>
      </c>
      <c r="C20" s="36"/>
    </row>
    <row r="21" spans="2:13" ht="13.9" customHeight="1" x14ac:dyDescent="0.25">
      <c r="B21" s="61" t="s">
        <v>40</v>
      </c>
      <c r="C21" s="36"/>
      <c r="D21" s="11" t="s">
        <v>26</v>
      </c>
      <c r="E21" s="21">
        <v>106.21</v>
      </c>
      <c r="F21" s="22">
        <v>1</v>
      </c>
      <c r="G21" s="21">
        <f>E21*F21</f>
        <v>106.21</v>
      </c>
      <c r="H21" s="21">
        <f>G21/$F$9</f>
        <v>0.52840796019900493</v>
      </c>
      <c r="I21" s="66"/>
    </row>
    <row r="22" spans="2:13" ht="13.9" customHeight="1" x14ac:dyDescent="0.25">
      <c r="B22" s="61" t="s">
        <v>21</v>
      </c>
      <c r="C22" s="36"/>
      <c r="D22" s="11" t="s">
        <v>37</v>
      </c>
      <c r="E22" s="21">
        <v>7</v>
      </c>
      <c r="F22" s="22">
        <v>1</v>
      </c>
      <c r="G22" s="21">
        <f>E22*F22</f>
        <v>7</v>
      </c>
      <c r="H22" s="21">
        <f>G22/$F$9</f>
        <v>3.482587064676617E-2</v>
      </c>
      <c r="I22" s="66"/>
    </row>
    <row r="23" spans="2:13" ht="13.9" customHeight="1" x14ac:dyDescent="0.25">
      <c r="B23" s="36" t="s">
        <v>32</v>
      </c>
      <c r="C23" s="36"/>
    </row>
    <row r="24" spans="2:13" ht="13.9" customHeight="1" x14ac:dyDescent="0.25">
      <c r="B24" s="61" t="s">
        <v>43</v>
      </c>
      <c r="C24" s="36"/>
      <c r="D24" s="11" t="s">
        <v>26</v>
      </c>
      <c r="E24" s="21">
        <v>29.77</v>
      </c>
      <c r="F24" s="22">
        <v>1</v>
      </c>
      <c r="G24" s="21">
        <f>E24*F24</f>
        <v>29.77</v>
      </c>
      <c r="H24" s="21">
        <f>G24/$F$9</f>
        <v>0.1481094527363184</v>
      </c>
      <c r="I24" s="66"/>
    </row>
    <row r="25" spans="2:13" ht="13.9" customHeight="1" x14ac:dyDescent="0.25">
      <c r="B25" s="36" t="s">
        <v>38</v>
      </c>
      <c r="C25" s="36"/>
    </row>
    <row r="26" spans="2:13" ht="13.9" customHeight="1" x14ac:dyDescent="0.25">
      <c r="B26" s="61" t="s">
        <v>43</v>
      </c>
      <c r="C26" s="36"/>
      <c r="D26" s="11" t="s">
        <v>26</v>
      </c>
      <c r="E26" s="21">
        <v>23.66</v>
      </c>
      <c r="F26" s="22">
        <v>1</v>
      </c>
      <c r="G26" s="21">
        <f>E26*F26</f>
        <v>23.66</v>
      </c>
      <c r="H26" s="21">
        <f>G26/$F$9</f>
        <v>0.11771144278606965</v>
      </c>
      <c r="I26" s="66"/>
    </row>
    <row r="27" spans="2:13" ht="13.9" customHeight="1" x14ac:dyDescent="0.25">
      <c r="B27" s="36" t="s">
        <v>42</v>
      </c>
      <c r="C27" s="36"/>
      <c r="D27" s="11"/>
      <c r="E27" s="21"/>
      <c r="F27" s="22"/>
      <c r="G27" s="21"/>
      <c r="H27" s="21"/>
    </row>
    <row r="28" spans="2:13" ht="13.9" customHeight="1" x14ac:dyDescent="0.25">
      <c r="B28" s="61" t="s">
        <v>47</v>
      </c>
      <c r="C28" s="36"/>
      <c r="D28" s="11" t="s">
        <v>26</v>
      </c>
      <c r="E28" s="21">
        <v>67.2</v>
      </c>
      <c r="F28" s="22">
        <v>1</v>
      </c>
      <c r="G28" s="21">
        <f t="shared" ref="G28:G36" si="0">E28*F28</f>
        <v>67.2</v>
      </c>
      <c r="H28" s="21">
        <f>G28/$F$9</f>
        <v>0.33432835820895523</v>
      </c>
      <c r="I28" s="66"/>
      <c r="K28" s="41"/>
    </row>
    <row r="29" spans="2:13" ht="13.9" customHeight="1" x14ac:dyDescent="0.25">
      <c r="B29" s="61" t="s">
        <v>45</v>
      </c>
      <c r="C29" s="36"/>
      <c r="D29" s="11" t="s">
        <v>37</v>
      </c>
      <c r="E29" s="21">
        <v>82.64</v>
      </c>
      <c r="F29" s="22">
        <v>1</v>
      </c>
      <c r="G29" s="21">
        <f t="shared" si="0"/>
        <v>82.64</v>
      </c>
      <c r="H29" s="21">
        <f>G29/$F$9</f>
        <v>0.41114427860696517</v>
      </c>
      <c r="I29" s="66"/>
      <c r="K29" s="36"/>
      <c r="M29" s="69"/>
    </row>
    <row r="30" spans="2:13" ht="13.9" customHeight="1" x14ac:dyDescent="0.25">
      <c r="B30" s="61" t="s">
        <v>51</v>
      </c>
      <c r="C30" s="36"/>
      <c r="D30" s="11" t="s">
        <v>26</v>
      </c>
      <c r="E30" s="21">
        <v>87.38</v>
      </c>
      <c r="F30" s="22">
        <v>1</v>
      </c>
      <c r="G30" s="21">
        <f t="shared" si="0"/>
        <v>87.38</v>
      </c>
      <c r="H30" s="21">
        <f>G30/$F$9</f>
        <v>0.43472636815920396</v>
      </c>
      <c r="I30" s="66"/>
      <c r="K30" s="36"/>
      <c r="M30" s="69"/>
    </row>
    <row r="31" spans="2:13" ht="13.9" customHeight="1" x14ac:dyDescent="0.25">
      <c r="B31" s="61" t="s">
        <v>25</v>
      </c>
      <c r="C31" s="36"/>
      <c r="D31" s="11" t="s">
        <v>46</v>
      </c>
      <c r="E31" s="21">
        <v>10.87</v>
      </c>
      <c r="F31" s="22">
        <v>1</v>
      </c>
      <c r="G31" s="21">
        <f t="shared" si="0"/>
        <v>10.87</v>
      </c>
      <c r="H31" s="21">
        <f t="shared" ref="H31:H36" si="1">G31/$F$9</f>
        <v>5.4079601990049748E-2</v>
      </c>
      <c r="I31" s="66"/>
      <c r="K31" s="36"/>
      <c r="M31" s="69"/>
    </row>
    <row r="32" spans="2:13" ht="13.9" customHeight="1" x14ac:dyDescent="0.25">
      <c r="B32" s="5" t="s">
        <v>50</v>
      </c>
      <c r="C32" s="36"/>
      <c r="D32" s="11" t="s">
        <v>37</v>
      </c>
      <c r="E32" s="21">
        <v>13</v>
      </c>
      <c r="F32" s="22">
        <v>1</v>
      </c>
      <c r="G32" s="21">
        <f t="shared" si="0"/>
        <v>13</v>
      </c>
      <c r="H32" s="21">
        <f t="shared" si="1"/>
        <v>6.4676616915422883E-2</v>
      </c>
      <c r="I32" s="66"/>
      <c r="K32" s="36"/>
      <c r="M32" s="69"/>
    </row>
    <row r="33" spans="2:13" ht="13.9" customHeight="1" x14ac:dyDescent="0.25">
      <c r="B33" s="36" t="s">
        <v>22</v>
      </c>
      <c r="C33" s="36"/>
      <c r="D33" s="11" t="s">
        <v>26</v>
      </c>
      <c r="E33" s="21">
        <v>44.94</v>
      </c>
      <c r="F33" s="22">
        <v>1</v>
      </c>
      <c r="G33" s="21">
        <f t="shared" si="0"/>
        <v>44.94</v>
      </c>
      <c r="H33" s="21">
        <f t="shared" si="1"/>
        <v>0.22358208955223879</v>
      </c>
      <c r="I33" s="66"/>
      <c r="K33" s="36"/>
      <c r="M33" s="69"/>
    </row>
    <row r="34" spans="2:13" ht="13.9" customHeight="1" x14ac:dyDescent="0.25">
      <c r="B34" s="36" t="s">
        <v>23</v>
      </c>
      <c r="C34" s="36"/>
      <c r="D34" s="11" t="s">
        <v>26</v>
      </c>
      <c r="E34" s="21">
        <v>17.350000000000001</v>
      </c>
      <c r="F34" s="22">
        <v>1</v>
      </c>
      <c r="G34" s="21">
        <f t="shared" si="0"/>
        <v>17.350000000000001</v>
      </c>
      <c r="H34" s="21">
        <f t="shared" si="1"/>
        <v>8.6318407960199017E-2</v>
      </c>
      <c r="I34" s="66"/>
    </row>
    <row r="35" spans="2:13" ht="13.9" customHeight="1" x14ac:dyDescent="0.25">
      <c r="B35" s="36" t="s">
        <v>24</v>
      </c>
      <c r="C35" s="36"/>
      <c r="D35" s="11" t="s">
        <v>26</v>
      </c>
      <c r="E35" s="21">
        <v>10.199999999999999</v>
      </c>
      <c r="F35" s="22">
        <v>1</v>
      </c>
      <c r="G35" s="21">
        <f t="shared" si="0"/>
        <v>10.199999999999999</v>
      </c>
      <c r="H35" s="21">
        <f t="shared" si="1"/>
        <v>5.0746268656716415E-2</v>
      </c>
      <c r="I35" s="66"/>
    </row>
    <row r="36" spans="2:13" ht="13.9" customHeight="1" x14ac:dyDescent="0.25">
      <c r="B36" s="36" t="s">
        <v>60</v>
      </c>
      <c r="C36" s="36"/>
      <c r="D36" s="11" t="s">
        <v>26</v>
      </c>
      <c r="E36" s="21">
        <f>SUM(E19:E35)*0.1/2</f>
        <v>30.880500000000001</v>
      </c>
      <c r="F36" s="22">
        <v>1</v>
      </c>
      <c r="G36" s="21">
        <f t="shared" si="0"/>
        <v>30.880500000000001</v>
      </c>
      <c r="H36" s="21">
        <f t="shared" si="1"/>
        <v>0.15363432835820895</v>
      </c>
      <c r="I36" s="66"/>
    </row>
    <row r="37" spans="2:13" ht="4.9000000000000004" customHeight="1" x14ac:dyDescent="0.25">
      <c r="B37" s="24"/>
      <c r="C37" s="24"/>
      <c r="D37" s="25"/>
      <c r="E37" s="23"/>
      <c r="F37" s="25"/>
      <c r="G37" s="23"/>
      <c r="H37" s="23"/>
      <c r="I37" s="23"/>
    </row>
    <row r="38" spans="2:13" ht="13.9" customHeight="1" x14ac:dyDescent="0.25">
      <c r="B38" s="36" t="s">
        <v>5</v>
      </c>
      <c r="C38" s="36"/>
      <c r="D38" s="11"/>
      <c r="F38" s="11"/>
      <c r="G38" s="26">
        <f>SUM(G18:G37)</f>
        <v>648.4905</v>
      </c>
      <c r="H38" s="26">
        <f>SUM(H18:H37)</f>
        <v>3.2263208955223877</v>
      </c>
      <c r="I38" s="26">
        <f>SUM(I18:I37)</f>
        <v>0</v>
      </c>
      <c r="K38" s="12"/>
    </row>
    <row r="39" spans="2:13" ht="13.9" customHeight="1" x14ac:dyDescent="0.25">
      <c r="B39" s="5" t="s">
        <v>6</v>
      </c>
      <c r="D39" s="11"/>
      <c r="F39" s="11"/>
    </row>
    <row r="40" spans="2:13" ht="13.9" customHeight="1" x14ac:dyDescent="0.25">
      <c r="B40" s="5" t="s">
        <v>52</v>
      </c>
      <c r="D40" s="11" t="s">
        <v>26</v>
      </c>
      <c r="E40" s="74">
        <v>4.2</v>
      </c>
      <c r="F40" s="11">
        <v>1</v>
      </c>
      <c r="G40" s="21">
        <f>E40*F40</f>
        <v>4.2</v>
      </c>
      <c r="H40" s="21">
        <f>G40/$F$9</f>
        <v>2.0895522388059702E-2</v>
      </c>
      <c r="I40" s="66"/>
    </row>
    <row r="41" spans="2:13" ht="13.9" customHeight="1" x14ac:dyDescent="0.25">
      <c r="B41" s="5" t="s">
        <v>53</v>
      </c>
      <c r="D41" s="11" t="s">
        <v>26</v>
      </c>
      <c r="E41" s="74">
        <v>6.45</v>
      </c>
      <c r="F41" s="11">
        <v>1</v>
      </c>
      <c r="G41" s="21">
        <f>E41*F41</f>
        <v>6.45</v>
      </c>
      <c r="H41" s="21">
        <f>G41/$F$9</f>
        <v>3.2089552238805968E-2</v>
      </c>
      <c r="I41" s="66"/>
    </row>
    <row r="42" spans="2:13" ht="13.9" customHeight="1" x14ac:dyDescent="0.25">
      <c r="B42" s="36" t="s">
        <v>25</v>
      </c>
      <c r="C42" s="36"/>
      <c r="D42" s="11" t="s">
        <v>26</v>
      </c>
      <c r="E42" s="21">
        <v>1.99</v>
      </c>
      <c r="F42" s="22">
        <v>1</v>
      </c>
      <c r="G42" s="21">
        <f>E42*F42</f>
        <v>1.99</v>
      </c>
      <c r="H42" s="21">
        <f>G42/$F$9</f>
        <v>9.9004975124378104E-3</v>
      </c>
      <c r="I42" s="66"/>
    </row>
    <row r="43" spans="2:13" ht="13.9" customHeight="1" x14ac:dyDescent="0.25">
      <c r="B43" s="36" t="s">
        <v>56</v>
      </c>
      <c r="C43" s="36"/>
      <c r="D43" s="11" t="s">
        <v>33</v>
      </c>
      <c r="E43" s="21">
        <f>F9*0.23</f>
        <v>46.230000000000004</v>
      </c>
      <c r="F43" s="22">
        <v>1</v>
      </c>
      <c r="G43" s="21">
        <f>E43*F43</f>
        <v>46.230000000000004</v>
      </c>
      <c r="H43" s="21">
        <f>G43/$F$9</f>
        <v>0.23</v>
      </c>
      <c r="I43" s="66"/>
    </row>
    <row r="44" spans="2:13" ht="4.9000000000000004" customHeight="1" x14ac:dyDescent="0.25">
      <c r="B44" s="45"/>
      <c r="C44" s="45"/>
      <c r="D44" s="25"/>
      <c r="E44" s="23"/>
      <c r="F44" s="25"/>
      <c r="G44" s="23"/>
      <c r="H44" s="23"/>
      <c r="I44" s="23"/>
    </row>
    <row r="45" spans="2:13" ht="13.9" customHeight="1" thickBot="1" x14ac:dyDescent="0.3">
      <c r="B45" s="46" t="s">
        <v>7</v>
      </c>
      <c r="C45" s="46"/>
      <c r="D45" s="15"/>
      <c r="E45" s="17"/>
      <c r="F45" s="15"/>
      <c r="G45" s="27">
        <f>SUM(G40:G44)</f>
        <v>58.870000000000005</v>
      </c>
      <c r="H45" s="27">
        <f>G45/F9</f>
        <v>0.2928855721393035</v>
      </c>
      <c r="I45" s="27">
        <f>SUM(I42:I44)</f>
        <v>0</v>
      </c>
      <c r="K45" s="12"/>
    </row>
    <row r="46" spans="2:13" ht="13.9" customHeight="1" thickTop="1" x14ac:dyDescent="0.25">
      <c r="B46" s="39" t="s">
        <v>8</v>
      </c>
      <c r="C46" s="39"/>
      <c r="D46" s="40"/>
      <c r="E46" s="41"/>
      <c r="F46" s="40"/>
      <c r="G46" s="43">
        <f>G38+G45</f>
        <v>707.3605</v>
      </c>
      <c r="H46" s="43">
        <f>G46/F9</f>
        <v>3.5192064676616917</v>
      </c>
      <c r="I46" s="43">
        <f>I38+I45</f>
        <v>0</v>
      </c>
    </row>
    <row r="47" spans="2:13" ht="13.9" customHeight="1" x14ac:dyDescent="0.25">
      <c r="B47" s="5" t="s">
        <v>9</v>
      </c>
      <c r="D47" s="11"/>
      <c r="F47" s="11"/>
    </row>
    <row r="48" spans="2:13" ht="13.9" customHeight="1" x14ac:dyDescent="0.25">
      <c r="B48" s="36" t="s">
        <v>27</v>
      </c>
      <c r="C48" s="36"/>
      <c r="D48" s="11" t="s">
        <v>26</v>
      </c>
      <c r="E48" s="21">
        <v>12.42</v>
      </c>
      <c r="F48" s="22">
        <v>1</v>
      </c>
      <c r="G48" s="21">
        <f>E48/F48</f>
        <v>12.42</v>
      </c>
      <c r="H48" s="21">
        <f>G48/$F$9</f>
        <v>6.1791044776119401E-2</v>
      </c>
      <c r="I48" s="66"/>
    </row>
    <row r="49" spans="2:9" ht="13.9" customHeight="1" x14ac:dyDescent="0.25">
      <c r="B49" s="36" t="s">
        <v>54</v>
      </c>
      <c r="C49" s="36"/>
      <c r="D49" s="11" t="s">
        <v>26</v>
      </c>
      <c r="E49" s="21">
        <v>66.88</v>
      </c>
      <c r="F49" s="22">
        <v>1</v>
      </c>
      <c r="G49" s="21">
        <f>E49/F49</f>
        <v>66.88</v>
      </c>
      <c r="H49" s="21">
        <f>G49/$F$9</f>
        <v>0.3327363184079602</v>
      </c>
      <c r="I49" s="66"/>
    </row>
    <row r="50" spans="2:9" ht="13.9" customHeight="1" x14ac:dyDescent="0.25">
      <c r="B50" s="36" t="s">
        <v>28</v>
      </c>
      <c r="C50" s="36"/>
      <c r="D50" s="11" t="s">
        <v>26</v>
      </c>
      <c r="E50" s="21">
        <v>21.47</v>
      </c>
      <c r="F50" s="22">
        <v>1</v>
      </c>
      <c r="G50" s="21">
        <f>E50/F50</f>
        <v>21.47</v>
      </c>
      <c r="H50" s="21">
        <f>G50/$F$9</f>
        <v>0.10681592039800994</v>
      </c>
      <c r="I50" s="66"/>
    </row>
    <row r="51" spans="2:9" ht="4.9000000000000004" customHeight="1" x14ac:dyDescent="0.25">
      <c r="B51" s="45"/>
      <c r="C51" s="45"/>
      <c r="D51" s="25"/>
      <c r="E51" s="23"/>
      <c r="F51" s="23"/>
      <c r="G51" s="23"/>
      <c r="H51" s="23"/>
      <c r="I51" s="23"/>
    </row>
    <row r="52" spans="2:9" ht="13.9" customHeight="1" thickBot="1" x14ac:dyDescent="0.3">
      <c r="B52" s="47" t="s">
        <v>10</v>
      </c>
      <c r="C52" s="47"/>
      <c r="D52" s="28"/>
      <c r="E52" s="29"/>
      <c r="F52" s="29"/>
      <c r="G52" s="30">
        <f>SUM(G48:G51)</f>
        <v>100.77</v>
      </c>
      <c r="H52" s="30">
        <f>G52/F9</f>
        <v>0.50134328358208957</v>
      </c>
      <c r="I52" s="30">
        <f>SUM(I48:I51)</f>
        <v>0</v>
      </c>
    </row>
    <row r="53" spans="2:9" ht="16.149999999999999" customHeight="1" thickTop="1" thickBot="1" x14ac:dyDescent="0.3">
      <c r="B53" s="31" t="s">
        <v>29</v>
      </c>
      <c r="C53" s="31"/>
      <c r="D53" s="32"/>
      <c r="E53" s="31"/>
      <c r="F53" s="31"/>
      <c r="G53" s="33">
        <f>G46+G52</f>
        <v>808.13049999999998</v>
      </c>
      <c r="H53" s="33">
        <f>G53/F9</f>
        <v>4.0205497512437809</v>
      </c>
      <c r="I53" s="33">
        <f>I46+I52</f>
        <v>0</v>
      </c>
    </row>
    <row r="54" spans="2:9" ht="16.149999999999999" customHeight="1" thickTop="1" thickBot="1" x14ac:dyDescent="0.3">
      <c r="B54" s="31" t="s">
        <v>11</v>
      </c>
      <c r="C54" s="31"/>
      <c r="D54" s="32"/>
      <c r="E54" s="31"/>
      <c r="F54" s="31"/>
      <c r="G54" s="33">
        <f>G13-G53</f>
        <v>572.73950000000013</v>
      </c>
      <c r="H54" s="33">
        <f>G54/F9</f>
        <v>2.8494502487562197</v>
      </c>
      <c r="I54" s="33">
        <f>I13-I53</f>
        <v>0</v>
      </c>
    </row>
    <row r="55" spans="2:9" ht="13.9" customHeight="1" thickTop="1" x14ac:dyDescent="0.25">
      <c r="B55" s="5" t="s">
        <v>12</v>
      </c>
      <c r="D55" s="11"/>
    </row>
    <row r="56" spans="2:9" ht="13.9" customHeight="1" x14ac:dyDescent="0.25">
      <c r="B56" s="36" t="s">
        <v>61</v>
      </c>
      <c r="C56" s="36"/>
      <c r="D56" s="11"/>
      <c r="G56" s="21">
        <v>314.5</v>
      </c>
      <c r="H56" s="21">
        <f>G56/$F$9</f>
        <v>1.5646766169154229</v>
      </c>
      <c r="I56" s="66"/>
    </row>
    <row r="57" spans="2:9" ht="4.9000000000000004" customHeight="1" thickBot="1" x14ac:dyDescent="0.3">
      <c r="B57" s="14"/>
      <c r="C57" s="14"/>
      <c r="D57" s="15"/>
      <c r="E57" s="17"/>
      <c r="F57" s="17"/>
      <c r="G57" s="34"/>
      <c r="H57" s="35"/>
      <c r="I57" s="17"/>
    </row>
    <row r="58" spans="2:9" ht="15" customHeight="1" thickTop="1" x14ac:dyDescent="0.25">
      <c r="B58" s="41" t="s">
        <v>13</v>
      </c>
      <c r="C58" s="41"/>
      <c r="D58" s="40"/>
      <c r="E58" s="41"/>
      <c r="F58" s="41"/>
      <c r="G58" s="43">
        <f>G54-G56</f>
        <v>258.23950000000013</v>
      </c>
      <c r="H58" s="43">
        <f>G58/$F$9</f>
        <v>1.2847736318407967</v>
      </c>
      <c r="I58" s="43">
        <f>I54-I56</f>
        <v>0</v>
      </c>
    </row>
    <row r="59" spans="2:9" ht="4.9000000000000004" customHeight="1" x14ac:dyDescent="0.25"/>
    <row r="60" spans="2:9" ht="15" customHeight="1" x14ac:dyDescent="0.25">
      <c r="B60" s="5" t="s">
        <v>59</v>
      </c>
    </row>
    <row r="61" spans="2:9" ht="13.15" customHeight="1" x14ac:dyDescent="0.25">
      <c r="B61" s="5" t="s">
        <v>62</v>
      </c>
    </row>
    <row r="62" spans="2:9" ht="13.15" customHeight="1" x14ac:dyDescent="0.25">
      <c r="B62" s="7" t="s">
        <v>14</v>
      </c>
      <c r="C62" s="7"/>
      <c r="D62" s="20"/>
      <c r="E62" s="20"/>
      <c r="F62" s="20"/>
      <c r="G62" s="20"/>
      <c r="H62" s="20"/>
      <c r="I62" s="20"/>
    </row>
    <row r="63" spans="2:9" ht="13.15" customHeight="1" x14ac:dyDescent="0.25">
      <c r="C63" s="49"/>
      <c r="D63" s="49"/>
      <c r="E63" s="75" t="s">
        <v>35</v>
      </c>
      <c r="F63" s="75"/>
      <c r="G63" s="75"/>
      <c r="H63" s="75"/>
      <c r="I63" s="75"/>
    </row>
    <row r="64" spans="2:9" ht="13.15" customHeight="1" x14ac:dyDescent="0.25">
      <c r="C64" s="49"/>
      <c r="D64" s="49"/>
      <c r="E64" s="48">
        <v>-0.25</v>
      </c>
      <c r="F64" s="48">
        <v>-0.1</v>
      </c>
      <c r="G64" s="49"/>
      <c r="H64" s="48">
        <v>0.1</v>
      </c>
      <c r="I64" s="48">
        <v>0.25</v>
      </c>
    </row>
    <row r="65" spans="3:9" ht="13.15" customHeight="1" x14ac:dyDescent="0.25">
      <c r="C65" s="68" t="s">
        <v>15</v>
      </c>
      <c r="D65" s="68"/>
      <c r="E65" s="37">
        <f>G65*0.75</f>
        <v>5.1524999999999999</v>
      </c>
      <c r="F65" s="37">
        <f>G65*0.9</f>
        <v>6.1829999999999998</v>
      </c>
      <c r="G65" s="37">
        <f>E9</f>
        <v>6.87</v>
      </c>
      <c r="H65" s="37">
        <f>G65*1.1</f>
        <v>7.5570000000000004</v>
      </c>
      <c r="I65" s="37">
        <f>G65*1.25</f>
        <v>8.5875000000000004</v>
      </c>
    </row>
    <row r="66" spans="3:9" ht="13.15" customHeight="1" x14ac:dyDescent="0.25">
      <c r="C66" s="58">
        <v>-0.25</v>
      </c>
      <c r="D66" s="44">
        <f>D68*0.75</f>
        <v>150.75</v>
      </c>
      <c r="E66" s="50">
        <f t="shared" ref="E66:I70" si="2">(E$65*$D66)-$G$53</f>
        <v>-31.391124999999988</v>
      </c>
      <c r="F66" s="51">
        <f t="shared" si="2"/>
        <v>123.95674999999994</v>
      </c>
      <c r="G66" s="51">
        <f t="shared" si="2"/>
        <v>227.52199999999993</v>
      </c>
      <c r="H66" s="51">
        <f t="shared" si="2"/>
        <v>331.08725000000004</v>
      </c>
      <c r="I66" s="52">
        <f t="shared" si="2"/>
        <v>486.43512499999997</v>
      </c>
    </row>
    <row r="67" spans="3:9" ht="13.15" customHeight="1" x14ac:dyDescent="0.25">
      <c r="C67" s="58">
        <v>-0.1</v>
      </c>
      <c r="D67" s="44">
        <f>D68*0.9</f>
        <v>180.9</v>
      </c>
      <c r="E67" s="53">
        <f t="shared" si="2"/>
        <v>123.95675000000006</v>
      </c>
      <c r="F67" s="37">
        <f t="shared" si="2"/>
        <v>310.37419999999997</v>
      </c>
      <c r="G67" s="37">
        <f t="shared" si="2"/>
        <v>434.65250000000015</v>
      </c>
      <c r="H67" s="37">
        <f t="shared" si="2"/>
        <v>558.93080000000009</v>
      </c>
      <c r="I67" s="54">
        <f t="shared" si="2"/>
        <v>745.34825000000023</v>
      </c>
    </row>
    <row r="68" spans="3:9" ht="13.15" customHeight="1" x14ac:dyDescent="0.25">
      <c r="C68" s="59" t="s">
        <v>36</v>
      </c>
      <c r="D68" s="44">
        <f>F9</f>
        <v>201</v>
      </c>
      <c r="E68" s="53">
        <f t="shared" si="2"/>
        <v>227.52199999999993</v>
      </c>
      <c r="F68" s="37">
        <f t="shared" si="2"/>
        <v>434.65249999999992</v>
      </c>
      <c r="G68" s="37">
        <f t="shared" si="2"/>
        <v>572.73950000000013</v>
      </c>
      <c r="H68" s="37">
        <f t="shared" si="2"/>
        <v>710.82650000000012</v>
      </c>
      <c r="I68" s="54">
        <f t="shared" si="2"/>
        <v>917.95700000000011</v>
      </c>
    </row>
    <row r="69" spans="3:9" x14ac:dyDescent="0.25">
      <c r="C69" s="58">
        <v>0.1</v>
      </c>
      <c r="D69" s="44">
        <f>D68*1.1</f>
        <v>221.10000000000002</v>
      </c>
      <c r="E69" s="53">
        <f t="shared" si="2"/>
        <v>331.08725000000004</v>
      </c>
      <c r="F69" s="37">
        <f t="shared" si="2"/>
        <v>558.93080000000009</v>
      </c>
      <c r="G69" s="37">
        <f t="shared" si="2"/>
        <v>710.82650000000012</v>
      </c>
      <c r="H69" s="37">
        <f t="shared" si="2"/>
        <v>862.72220000000038</v>
      </c>
      <c r="I69" s="54">
        <f t="shared" si="2"/>
        <v>1090.5657500000002</v>
      </c>
    </row>
    <row r="70" spans="3:9" x14ac:dyDescent="0.25">
      <c r="C70" s="58">
        <v>0.25</v>
      </c>
      <c r="D70" s="44">
        <f>D68*1.25</f>
        <v>251.25</v>
      </c>
      <c r="E70" s="55">
        <f t="shared" si="2"/>
        <v>486.43512499999997</v>
      </c>
      <c r="F70" s="56">
        <f t="shared" si="2"/>
        <v>745.34825000000001</v>
      </c>
      <c r="G70" s="56">
        <f t="shared" si="2"/>
        <v>917.95700000000011</v>
      </c>
      <c r="H70" s="56">
        <f t="shared" si="2"/>
        <v>1090.5657500000002</v>
      </c>
      <c r="I70" s="57">
        <f t="shared" si="2"/>
        <v>1349.478875</v>
      </c>
    </row>
  </sheetData>
  <sheetProtection password="CA5F" sheet="1"/>
  <mergeCells count="2">
    <mergeCell ref="E63:I63"/>
    <mergeCell ref="B4:H4"/>
  </mergeCells>
  <printOptions horizontalCentered="1"/>
  <pageMargins left="0.45" right="0.45" top="0.5" bottom="0.25" header="0.3" footer="0.3"/>
  <pageSetup scale="77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2018-04-19T14:52:11Z</cp:lastPrinted>
  <dcterms:created xsi:type="dcterms:W3CDTF">2015-12-11T16:48:20Z</dcterms:created>
  <dcterms:modified xsi:type="dcterms:W3CDTF">2026-10-01T21:31:53Z</dcterms:modified>
</cp:coreProperties>
</file>