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C0737D9D-F556-4B7F-A250-684DA008D958}" xr6:coauthVersionLast="47" xr6:coauthVersionMax="47" xr10:uidLastSave="{00000000-0000-0000-0000-000000000000}"/>
  <bookViews>
    <workbookView xWindow="780" yWindow="780" windowWidth="21600" windowHeight="13005" xr2:uid="{1DDCCA0A-B9A7-47DB-A4D5-5429D21F3636}"/>
  </bookViews>
  <sheets>
    <sheet name="Sheet1" sheetId="1" r:id="rId1"/>
  </sheets>
  <definedNames>
    <definedName name="_xlnm.Print_Area" localSheetId="0">Sheet1!$B$2:$I$66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4" i="1"/>
  <c r="H24" i="1"/>
  <c r="G26" i="1"/>
  <c r="H26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E36" i="1"/>
  <c r="G36" i="1"/>
  <c r="H36" i="1"/>
  <c r="G38" i="1"/>
  <c r="H38" i="1"/>
  <c r="I38" i="1"/>
  <c r="G40" i="1"/>
  <c r="H40" i="1"/>
  <c r="G42" i="1"/>
  <c r="H42" i="1"/>
  <c r="I42" i="1"/>
  <c r="G43" i="1"/>
  <c r="H43" i="1"/>
  <c r="I43" i="1"/>
  <c r="G45" i="1"/>
  <c r="H45" i="1"/>
  <c r="G46" i="1"/>
  <c r="H46" i="1"/>
  <c r="G47" i="1"/>
  <c r="H47" i="1"/>
  <c r="G49" i="1"/>
  <c r="H49" i="1"/>
  <c r="I49" i="1"/>
  <c r="G50" i="1"/>
  <c r="H50" i="1"/>
  <c r="I50" i="1"/>
  <c r="G51" i="1"/>
  <c r="H51" i="1"/>
  <c r="I51" i="1"/>
  <c r="H53" i="1"/>
  <c r="G55" i="1"/>
  <c r="H55" i="1"/>
  <c r="I55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E3C91FF6-DDB0-4F13-89BD-29A48B3559B3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<sst xmlns="http://schemas.openxmlformats.org/spreadsheetml/2006/main" count="81" uniqueCount="60">
  <si>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</si>
  <si>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</si>
  <si>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</si>
  <si>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</si>
  <si>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</si>
  <si>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</si>
  <si>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</si>
  <si>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</si>
  <si>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</si>
  <si>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</si>
  <si>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</si>
  <si>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</si>
  <si>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</si>
  <si>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</si>
  <si>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</si>
  <si>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</si>
  <si>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</si>
  <si>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</si>
  <si>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</si>
  <si>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</si>
  <si>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</si>
  <si>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</si>
  <si>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Crop Insurance</t>
  </si>
  <si>
    <t>Fuel</t>
  </si>
  <si>
    <t>Repairs &amp; Maintenance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</si>
  <si>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</si>
  <si>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</si>
  <si>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</si>
  <si>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</si>
  <si>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</si>
  <si>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</si>
  <si>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</si>
  <si>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</si>
  <si>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acre</t>
  </si>
  <si>
    <t>Insecticide &amp; Fungicide</t>
  </si>
  <si>
    <t>Corn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</si>
  <si>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</si>
  <si>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</si>
  <si>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</si>
  <si>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</si>
  <si>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</si>
  <si>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</si>
  <si>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</si>
  <si>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</si>
  <si>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 xml:space="preserve">Seed </t>
  </si>
  <si>
    <t xml:space="preserve">      Crop Consultant</t>
  </si>
  <si>
    <t>Irrigation Repairs</t>
  </si>
  <si>
    <t>Machinery Ownership Costs</t>
  </si>
  <si>
    <t>Farm Bill payments were not included due to great varaiability between counties covered by this budget</t>
  </si>
  <si>
    <t>Your Farm</t>
  </si>
  <si>
    <t>Gross Receipts</t>
  </si>
  <si>
    <t>Northeastern Colorado - Irrigated Silage Corn</t>
  </si>
  <si>
    <t>PER TON</t>
  </si>
  <si>
    <t xml:space="preserve">      Custom Chopping &amp; Hauling</t>
  </si>
  <si>
    <t>TONS PER ACRE</t>
  </si>
  <si>
    <t>ALTERNATIVE PRICES ($/ton)</t>
  </si>
  <si>
    <t>ton</t>
  </si>
  <si>
    <t>Interest (6 months @ 10%)1</t>
  </si>
  <si>
    <t>Land ($8,500 @ 3.7%)</t>
  </si>
  <si>
    <t>1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</si>
</sst>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7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8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0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8" fontId="5" fillId="0" borderId="0" xfId="1" applyNumberFormat="1" applyFont="1" applyAlignment="1">
      <alignment vertical="center"/>
    </xf>
    <xf numFmtId="8" fontId="5" fillId="0" borderId="2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8" fontId="5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5" fillId="0" borderId="2" xfId="0" applyNumberFormat="1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8" fontId="9" fillId="0" borderId="0" xfId="0" applyNumberFormat="1" applyFont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40" fontId="9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3" borderId="13" xfId="0" applyFont="1" applyFill="1" applyBorder="1" applyAlignment="1" applyProtection="1">
      <alignment vertical="center"/>
      <protection locked="0"/>
    </xf>
    <xf numFmtId="40" fontId="5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8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3" borderId="13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101" name="Picture 1">
          <a:extLst>
            <a:ext uri="{FF2B5EF4-FFF2-40B4-BE49-F238E27FC236}">
              <a16:creationId xmlns:a16="http://schemas.microsoft.com/office/drawing/2014/main" id="{D092BFFE-6C14-FC67-84F2-DAC00C642E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63531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E104-B8B2-4418-97D6-44758D53BBB7}">
  <sheetPr>
    <pageSetUpPr fitToPage="1"/>
  </sheetPr>
  <dimension ref="B2:M66"/>
  <sheetViews>
    <sheetView tabSelected="1" zoomScaleNormal="100" workbookViewId="0">
      <selection activeCell="B58" sqref="B58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6" t="s">
        <v>51</v>
      </c>
      <c r="C4" s="76"/>
      <c r="D4" s="76"/>
      <c r="E4" s="76"/>
      <c r="F4" s="76"/>
      <c r="G4" s="76"/>
      <c r="H4" s="76"/>
      <c r="I4" s="6">
        <v>2023</v>
      </c>
    </row>
    <row r="5" spans="2:9" ht="19.899999999999999" customHeight="1" x14ac:dyDescent="0.25">
      <c r="B5" s="60" t="s">
        <v>30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31</v>
      </c>
      <c r="G7" s="2" t="s">
        <v>18</v>
      </c>
      <c r="H7" s="2" t="s">
        <v>52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35</v>
      </c>
      <c r="C9" s="36"/>
      <c r="D9" s="11" t="s">
        <v>56</v>
      </c>
      <c r="E9" s="12">
        <v>46</v>
      </c>
      <c r="F9" s="11">
        <v>25</v>
      </c>
      <c r="G9" s="13">
        <f>E9*F9</f>
        <v>1150</v>
      </c>
      <c r="H9" s="12">
        <f>G9/F9</f>
        <v>46</v>
      </c>
      <c r="I9" s="5" t="s">
        <v>49</v>
      </c>
    </row>
    <row r="10" spans="2:9" ht="13.9" customHeight="1" x14ac:dyDescent="0.25">
      <c r="B10" s="36" t="s">
        <v>49</v>
      </c>
      <c r="C10" s="36"/>
      <c r="D10" s="11" t="s">
        <v>56</v>
      </c>
      <c r="E10" s="72"/>
      <c r="F10" s="73"/>
      <c r="G10" s="70">
        <f>E10*F10</f>
        <v>0</v>
      </c>
      <c r="H10" s="71">
        <f>E10</f>
        <v>0</v>
      </c>
      <c r="I10" s="70">
        <f>E10*F10</f>
        <v>0</v>
      </c>
    </row>
    <row r="11" spans="2:9" ht="13.9" customHeight="1" x14ac:dyDescent="0.25">
      <c r="B11" s="5" t="s">
        <v>48</v>
      </c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50</v>
      </c>
      <c r="C13" s="39"/>
      <c r="D13" s="40"/>
      <c r="E13" s="41"/>
      <c r="F13" s="41"/>
      <c r="G13" s="42">
        <f>G9</f>
        <v>1150</v>
      </c>
      <c r="H13" s="43"/>
      <c r="I13" s="42">
        <f>I10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52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40</v>
      </c>
      <c r="C18" s="36"/>
    </row>
    <row r="19" spans="2:13" ht="13.9" customHeight="1" x14ac:dyDescent="0.25">
      <c r="B19" s="61" t="s">
        <v>44</v>
      </c>
      <c r="C19" s="36"/>
      <c r="D19" s="11" t="s">
        <v>33</v>
      </c>
      <c r="E19" s="21">
        <v>117.39</v>
      </c>
      <c r="F19" s="67">
        <v>1</v>
      </c>
      <c r="G19" s="21">
        <f>E19*F19</f>
        <v>117.39</v>
      </c>
      <c r="H19" s="21">
        <f>G19/$F$9</f>
        <v>4.6955999999999998</v>
      </c>
      <c r="I19" s="66"/>
    </row>
    <row r="20" spans="2:13" ht="13.9" customHeight="1" x14ac:dyDescent="0.25">
      <c r="B20" s="36" t="s">
        <v>37</v>
      </c>
      <c r="C20" s="36"/>
    </row>
    <row r="21" spans="2:13" ht="13.9" customHeight="1" x14ac:dyDescent="0.25">
      <c r="B21" s="61" t="s">
        <v>36</v>
      </c>
      <c r="C21" s="36"/>
      <c r="D21" s="11" t="s">
        <v>26</v>
      </c>
      <c r="E21" s="21">
        <v>106.76</v>
      </c>
      <c r="F21" s="22">
        <v>1</v>
      </c>
      <c r="G21" s="21">
        <f>E21*F21</f>
        <v>106.76</v>
      </c>
      <c r="H21" s="21">
        <f>G21/$F$9</f>
        <v>4.2704000000000004</v>
      </c>
      <c r="I21" s="66"/>
    </row>
    <row r="22" spans="2:13" ht="13.9" customHeight="1" x14ac:dyDescent="0.25">
      <c r="B22" s="61" t="s">
        <v>21</v>
      </c>
      <c r="C22" s="36"/>
      <c r="D22" s="11" t="s">
        <v>33</v>
      </c>
      <c r="E22" s="21">
        <v>7</v>
      </c>
      <c r="F22" s="22">
        <v>1</v>
      </c>
      <c r="G22" s="21">
        <f>E22*F22</f>
        <v>7</v>
      </c>
      <c r="H22" s="21">
        <f>G22/$F$9</f>
        <v>0.28000000000000003</v>
      </c>
      <c r="I22" s="66"/>
    </row>
    <row r="23" spans="2:13" ht="13.9" customHeight="1" x14ac:dyDescent="0.25">
      <c r="B23" s="36" t="s">
        <v>32</v>
      </c>
      <c r="C23" s="36"/>
    </row>
    <row r="24" spans="2:13" ht="13.9" customHeight="1" x14ac:dyDescent="0.25">
      <c r="B24" s="61" t="s">
        <v>39</v>
      </c>
      <c r="C24" s="36"/>
      <c r="D24" s="11" t="s">
        <v>26</v>
      </c>
      <c r="E24" s="21">
        <v>29.77</v>
      </c>
      <c r="F24" s="22">
        <v>1</v>
      </c>
      <c r="G24" s="21">
        <f>E24*F24</f>
        <v>29.77</v>
      </c>
      <c r="H24" s="21">
        <f>G24/$F$9</f>
        <v>1.1908000000000001</v>
      </c>
      <c r="I24" s="66"/>
    </row>
    <row r="25" spans="2:13" ht="13.9" customHeight="1" x14ac:dyDescent="0.25">
      <c r="B25" s="36" t="s">
        <v>34</v>
      </c>
      <c r="C25" s="36"/>
    </row>
    <row r="26" spans="2:13" ht="13.9" customHeight="1" x14ac:dyDescent="0.25">
      <c r="B26" s="61" t="s">
        <v>39</v>
      </c>
      <c r="C26" s="36"/>
      <c r="D26" s="11" t="s">
        <v>26</v>
      </c>
      <c r="E26" s="21">
        <v>23.95</v>
      </c>
      <c r="F26" s="22">
        <v>1</v>
      </c>
      <c r="G26" s="21">
        <f>E26*F26</f>
        <v>23.95</v>
      </c>
      <c r="H26" s="21">
        <f>G26/$F$9</f>
        <v>0.95799999999999996</v>
      </c>
      <c r="I26" s="66"/>
    </row>
    <row r="27" spans="2:13" ht="13.9" customHeight="1" x14ac:dyDescent="0.25">
      <c r="B27" s="36" t="s">
        <v>38</v>
      </c>
      <c r="C27" s="36"/>
      <c r="D27" s="11"/>
      <c r="E27" s="21"/>
      <c r="F27" s="22"/>
      <c r="G27" s="21"/>
      <c r="H27" s="21"/>
    </row>
    <row r="28" spans="2:13" ht="13.9" customHeight="1" x14ac:dyDescent="0.25">
      <c r="B28" s="61" t="s">
        <v>43</v>
      </c>
      <c r="C28" s="36"/>
      <c r="D28" s="11" t="s">
        <v>26</v>
      </c>
      <c r="E28" s="21">
        <v>67.2</v>
      </c>
      <c r="F28" s="22">
        <v>1</v>
      </c>
      <c r="G28" s="21">
        <f t="shared" ref="G28:G36" si="0">E28*F28</f>
        <v>67.2</v>
      </c>
      <c r="H28" s="21">
        <f>G28/$F$9</f>
        <v>2.6880000000000002</v>
      </c>
      <c r="I28" s="66"/>
      <c r="K28" s="41"/>
    </row>
    <row r="29" spans="2:13" ht="13.9" customHeight="1" x14ac:dyDescent="0.25">
      <c r="B29" s="61" t="s">
        <v>41</v>
      </c>
      <c r="C29" s="36"/>
      <c r="D29" s="11" t="s">
        <v>33</v>
      </c>
      <c r="E29" s="21">
        <v>82.64</v>
      </c>
      <c r="F29" s="22">
        <v>1</v>
      </c>
      <c r="G29" s="21">
        <f t="shared" si="0"/>
        <v>82.64</v>
      </c>
      <c r="H29" s="21">
        <f>G29/$F$9</f>
        <v>3.3056000000000001</v>
      </c>
      <c r="I29" s="66"/>
      <c r="K29" s="36"/>
      <c r="M29" s="69"/>
    </row>
    <row r="30" spans="2:13" ht="13.9" customHeight="1" x14ac:dyDescent="0.25">
      <c r="B30" s="61" t="s">
        <v>46</v>
      </c>
      <c r="C30" s="36"/>
      <c r="D30" s="11" t="s">
        <v>26</v>
      </c>
      <c r="E30" s="21">
        <v>84.02</v>
      </c>
      <c r="F30" s="22">
        <v>1</v>
      </c>
      <c r="G30" s="21">
        <f t="shared" si="0"/>
        <v>84.02</v>
      </c>
      <c r="H30" s="21">
        <f>G30/$F$9</f>
        <v>3.3607999999999998</v>
      </c>
      <c r="I30" s="66"/>
      <c r="K30" s="36"/>
      <c r="M30" s="69"/>
    </row>
    <row r="31" spans="2:13" ht="13.9" customHeight="1" x14ac:dyDescent="0.25">
      <c r="B31" s="61" t="s">
        <v>25</v>
      </c>
      <c r="C31" s="36"/>
      <c r="D31" s="11" t="s">
        <v>42</v>
      </c>
      <c r="E31" s="21">
        <v>10.87</v>
      </c>
      <c r="F31" s="22">
        <v>1</v>
      </c>
      <c r="G31" s="21">
        <f t="shared" si="0"/>
        <v>10.87</v>
      </c>
      <c r="H31" s="21">
        <f t="shared" ref="H31:H36" si="1">G31/$F$9</f>
        <v>0.43479999999999996</v>
      </c>
      <c r="I31" s="66"/>
      <c r="K31" s="36"/>
      <c r="M31" s="69"/>
    </row>
    <row r="32" spans="2:13" ht="13.9" customHeight="1" x14ac:dyDescent="0.25">
      <c r="B32" s="5" t="s">
        <v>45</v>
      </c>
      <c r="C32" s="36"/>
      <c r="D32" s="11" t="s">
        <v>33</v>
      </c>
      <c r="E32" s="21">
        <v>13</v>
      </c>
      <c r="F32" s="22">
        <v>1</v>
      </c>
      <c r="G32" s="21">
        <f t="shared" si="0"/>
        <v>13</v>
      </c>
      <c r="H32" s="21">
        <f t="shared" si="1"/>
        <v>0.52</v>
      </c>
      <c r="I32" s="66"/>
      <c r="K32" s="36"/>
      <c r="M32" s="69"/>
    </row>
    <row r="33" spans="2:13" ht="13.9" customHeight="1" x14ac:dyDescent="0.25">
      <c r="B33" s="36" t="s">
        <v>22</v>
      </c>
      <c r="C33" s="36"/>
      <c r="D33" s="11" t="s">
        <v>26</v>
      </c>
      <c r="E33" s="21">
        <v>44.94</v>
      </c>
      <c r="F33" s="22">
        <v>1</v>
      </c>
      <c r="G33" s="21">
        <f t="shared" si="0"/>
        <v>44.94</v>
      </c>
      <c r="H33" s="21">
        <f t="shared" si="1"/>
        <v>1.7975999999999999</v>
      </c>
      <c r="I33" s="66"/>
      <c r="K33" s="36"/>
      <c r="M33" s="69"/>
    </row>
    <row r="34" spans="2:13" ht="13.9" customHeight="1" x14ac:dyDescent="0.25">
      <c r="B34" s="36" t="s">
        <v>23</v>
      </c>
      <c r="C34" s="36"/>
      <c r="D34" s="11" t="s">
        <v>26</v>
      </c>
      <c r="E34" s="21">
        <v>17.350000000000001</v>
      </c>
      <c r="F34" s="22">
        <v>1</v>
      </c>
      <c r="G34" s="21">
        <f t="shared" si="0"/>
        <v>17.350000000000001</v>
      </c>
      <c r="H34" s="21">
        <f t="shared" si="1"/>
        <v>0.69400000000000006</v>
      </c>
      <c r="I34" s="66"/>
    </row>
    <row r="35" spans="2:13" ht="13.9" customHeight="1" x14ac:dyDescent="0.25">
      <c r="B35" s="36" t="s">
        <v>24</v>
      </c>
      <c r="C35" s="36"/>
      <c r="D35" s="11" t="s">
        <v>26</v>
      </c>
      <c r="E35" s="21">
        <v>10.210000000000001</v>
      </c>
      <c r="F35" s="22">
        <v>1</v>
      </c>
      <c r="G35" s="21">
        <f t="shared" si="0"/>
        <v>10.210000000000001</v>
      </c>
      <c r="H35" s="21">
        <f t="shared" si="1"/>
        <v>0.40840000000000004</v>
      </c>
      <c r="I35" s="66"/>
    </row>
    <row r="36" spans="2:13" ht="13.9" customHeight="1" x14ac:dyDescent="0.25">
      <c r="B36" s="36" t="s">
        <v>57</v>
      </c>
      <c r="C36" s="36"/>
      <c r="D36" s="11" t="s">
        <v>26</v>
      </c>
      <c r="E36" s="21">
        <f>SUM(E19:E35)*0.1/2</f>
        <v>30.755000000000003</v>
      </c>
      <c r="F36" s="22">
        <v>1</v>
      </c>
      <c r="G36" s="21">
        <f t="shared" si="0"/>
        <v>30.755000000000003</v>
      </c>
      <c r="H36" s="21">
        <f t="shared" si="1"/>
        <v>1.2302000000000002</v>
      </c>
      <c r="I36" s="66"/>
    </row>
    <row r="37" spans="2:13" ht="4.9000000000000004" customHeight="1" x14ac:dyDescent="0.25">
      <c r="B37" s="24"/>
      <c r="C37" s="24"/>
      <c r="D37" s="25"/>
      <c r="E37" s="23"/>
      <c r="F37" s="25"/>
      <c r="G37" s="23"/>
      <c r="H37" s="23"/>
      <c r="I37" s="23"/>
    </row>
    <row r="38" spans="2:13" ht="13.9" customHeight="1" x14ac:dyDescent="0.25">
      <c r="B38" s="36" t="s">
        <v>5</v>
      </c>
      <c r="C38" s="36"/>
      <c r="D38" s="11"/>
      <c r="F38" s="11"/>
      <c r="G38" s="26">
        <f>SUM(G18:G37)</f>
        <v>645.85500000000002</v>
      </c>
      <c r="H38" s="26">
        <f>SUM(H18:H37)</f>
        <v>25.834199999999999</v>
      </c>
      <c r="I38" s="26">
        <f>SUM(I18:I37)</f>
        <v>0</v>
      </c>
      <c r="K38" s="12"/>
    </row>
    <row r="39" spans="2:13" ht="13.9" customHeight="1" x14ac:dyDescent="0.25">
      <c r="B39" s="5" t="s">
        <v>6</v>
      </c>
      <c r="D39" s="11"/>
      <c r="F39" s="11"/>
    </row>
    <row r="40" spans="2:13" ht="13.9" customHeight="1" x14ac:dyDescent="0.25">
      <c r="B40" s="5" t="s">
        <v>53</v>
      </c>
      <c r="D40" s="11" t="s">
        <v>56</v>
      </c>
      <c r="E40" s="74">
        <v>13.25</v>
      </c>
      <c r="F40" s="11">
        <v>1</v>
      </c>
      <c r="G40" s="21">
        <f>SUM(F9*E40)</f>
        <v>331.25</v>
      </c>
      <c r="H40" s="21">
        <f>G40/$F$9</f>
        <v>13.25</v>
      </c>
      <c r="I40" s="66"/>
    </row>
    <row r="41" spans="2:13" ht="4.9000000000000004" customHeight="1" x14ac:dyDescent="0.25">
      <c r="B41" s="45"/>
      <c r="C41" s="45"/>
      <c r="D41" s="25"/>
      <c r="E41" s="23"/>
      <c r="F41" s="25"/>
      <c r="G41" s="23"/>
      <c r="H41" s="23"/>
      <c r="I41" s="23"/>
    </row>
    <row r="42" spans="2:13" ht="13.9" customHeight="1" thickBot="1" x14ac:dyDescent="0.3">
      <c r="B42" s="46" t="s">
        <v>7</v>
      </c>
      <c r="C42" s="46"/>
      <c r="D42" s="15"/>
      <c r="E42" s="17"/>
      <c r="F42" s="15"/>
      <c r="G42" s="27">
        <f>SUM(G40:G41)</f>
        <v>331.25</v>
      </c>
      <c r="H42" s="27">
        <f>G42/F9</f>
        <v>13.25</v>
      </c>
      <c r="I42" s="27">
        <f>SUM(I41:I41)</f>
        <v>0</v>
      </c>
      <c r="K42" s="12"/>
    </row>
    <row r="43" spans="2:13" ht="13.9" customHeight="1" thickTop="1" x14ac:dyDescent="0.25">
      <c r="B43" s="39" t="s">
        <v>8</v>
      </c>
      <c r="C43" s="39"/>
      <c r="D43" s="40"/>
      <c r="E43" s="41"/>
      <c r="F43" s="40"/>
      <c r="G43" s="43">
        <f>G38+G42</f>
        <v>977.10500000000002</v>
      </c>
      <c r="H43" s="43">
        <f>G43/F9</f>
        <v>39.084200000000003</v>
      </c>
      <c r="I43" s="43">
        <f>I38+I42</f>
        <v>0</v>
      </c>
    </row>
    <row r="44" spans="2:13" ht="13.9" customHeight="1" x14ac:dyDescent="0.25">
      <c r="B44" s="5" t="s">
        <v>9</v>
      </c>
      <c r="D44" s="11"/>
      <c r="F44" s="11"/>
    </row>
    <row r="45" spans="2:13" ht="13.9" customHeight="1" x14ac:dyDescent="0.25">
      <c r="B45" s="36" t="s">
        <v>27</v>
      </c>
      <c r="C45" s="36"/>
      <c r="D45" s="11" t="s">
        <v>26</v>
      </c>
      <c r="E45" s="21">
        <v>12.42</v>
      </c>
      <c r="F45" s="22">
        <v>1</v>
      </c>
      <c r="G45" s="21">
        <f>E45/F45</f>
        <v>12.42</v>
      </c>
      <c r="H45" s="21">
        <f>G45/$F$9</f>
        <v>0.49680000000000002</v>
      </c>
      <c r="I45" s="66"/>
    </row>
    <row r="46" spans="2:13" ht="13.9" customHeight="1" x14ac:dyDescent="0.25">
      <c r="B46" s="36" t="s">
        <v>47</v>
      </c>
      <c r="C46" s="36"/>
      <c r="D46" s="11" t="s">
        <v>26</v>
      </c>
      <c r="E46" s="21">
        <v>66.88</v>
      </c>
      <c r="F46" s="22">
        <v>1</v>
      </c>
      <c r="G46" s="21">
        <f>E46/F46</f>
        <v>66.88</v>
      </c>
      <c r="H46" s="21">
        <f>G46/$F$9</f>
        <v>2.6751999999999998</v>
      </c>
      <c r="I46" s="66"/>
    </row>
    <row r="47" spans="2:13" ht="13.9" customHeight="1" x14ac:dyDescent="0.25">
      <c r="B47" s="36" t="s">
        <v>28</v>
      </c>
      <c r="C47" s="36"/>
      <c r="D47" s="11" t="s">
        <v>26</v>
      </c>
      <c r="E47" s="21">
        <v>21.47</v>
      </c>
      <c r="F47" s="22">
        <v>1</v>
      </c>
      <c r="G47" s="21">
        <f>E47/F47</f>
        <v>21.47</v>
      </c>
      <c r="H47" s="21">
        <f>G47/$F$9</f>
        <v>0.85880000000000001</v>
      </c>
      <c r="I47" s="66"/>
    </row>
    <row r="48" spans="2:13" ht="4.9000000000000004" customHeight="1" x14ac:dyDescent="0.25">
      <c r="B48" s="45"/>
      <c r="C48" s="45"/>
      <c r="D48" s="25"/>
      <c r="E48" s="23"/>
      <c r="F48" s="23"/>
      <c r="G48" s="23"/>
      <c r="H48" s="23"/>
      <c r="I48" s="23"/>
    </row>
    <row r="49" spans="2:9" ht="13.9" customHeight="1" thickBot="1" x14ac:dyDescent="0.3">
      <c r="B49" s="47" t="s">
        <v>10</v>
      </c>
      <c r="C49" s="47"/>
      <c r="D49" s="28"/>
      <c r="E49" s="29"/>
      <c r="F49" s="29"/>
      <c r="G49" s="30">
        <f>SUM(G45:G48)</f>
        <v>100.77</v>
      </c>
      <c r="H49" s="30">
        <f>G49/F9</f>
        <v>4.0308000000000002</v>
      </c>
      <c r="I49" s="30">
        <f>SUM(I45:I48)</f>
        <v>0</v>
      </c>
    </row>
    <row r="50" spans="2:9" ht="16.149999999999999" customHeight="1" thickTop="1" thickBot="1" x14ac:dyDescent="0.3">
      <c r="B50" s="31" t="s">
        <v>29</v>
      </c>
      <c r="C50" s="31"/>
      <c r="D50" s="32"/>
      <c r="E50" s="31"/>
      <c r="F50" s="31"/>
      <c r="G50" s="33">
        <f>G43+G49</f>
        <v>1077.875</v>
      </c>
      <c r="H50" s="33">
        <f>G50/F9</f>
        <v>43.115000000000002</v>
      </c>
      <c r="I50" s="33">
        <f>I43+I49</f>
        <v>0</v>
      </c>
    </row>
    <row r="51" spans="2:9" ht="16.149999999999999" customHeight="1" thickTop="1" thickBot="1" x14ac:dyDescent="0.3">
      <c r="B51" s="31" t="s">
        <v>11</v>
      </c>
      <c r="C51" s="31"/>
      <c r="D51" s="32"/>
      <c r="E51" s="31"/>
      <c r="F51" s="31"/>
      <c r="G51" s="33">
        <f>G13-G50</f>
        <v>72.125</v>
      </c>
      <c r="H51" s="33">
        <f>G51/F9</f>
        <v>2.8849999999999998</v>
      </c>
      <c r="I51" s="33">
        <f>I13-I50</f>
        <v>0</v>
      </c>
    </row>
    <row r="52" spans="2:9" ht="13.9" customHeight="1" thickTop="1" x14ac:dyDescent="0.25">
      <c r="B52" s="5" t="s">
        <v>12</v>
      </c>
      <c r="D52" s="11"/>
    </row>
    <row r="53" spans="2:9" ht="13.9" customHeight="1" x14ac:dyDescent="0.25">
      <c r="B53" s="36" t="s">
        <v>58</v>
      </c>
      <c r="C53" s="36"/>
      <c r="D53" s="11"/>
      <c r="G53" s="21">
        <v>314.5</v>
      </c>
      <c r="H53" s="21">
        <f>G53/$F$9</f>
        <v>12.58</v>
      </c>
      <c r="I53" s="66"/>
    </row>
    <row r="54" spans="2:9" ht="4.9000000000000004" customHeight="1" thickBot="1" x14ac:dyDescent="0.3">
      <c r="B54" s="14"/>
      <c r="C54" s="14"/>
      <c r="D54" s="15"/>
      <c r="E54" s="17"/>
      <c r="F54" s="17"/>
      <c r="G54" s="34"/>
      <c r="H54" s="35"/>
      <c r="I54" s="17"/>
    </row>
    <row r="55" spans="2:9" ht="15" customHeight="1" thickTop="1" x14ac:dyDescent="0.25">
      <c r="B55" s="41" t="s">
        <v>13</v>
      </c>
      <c r="C55" s="41"/>
      <c r="D55" s="40"/>
      <c r="E55" s="41"/>
      <c r="F55" s="41"/>
      <c r="G55" s="43">
        <f>G51-G53</f>
        <v>-242.375</v>
      </c>
      <c r="H55" s="43">
        <f>G55/$F$9</f>
        <v>-9.6950000000000003</v>
      </c>
      <c r="I55" s="43">
        <f>I51-I53</f>
        <v>0</v>
      </c>
    </row>
    <row r="56" spans="2:9" ht="4.9000000000000004" customHeight="1" x14ac:dyDescent="0.25"/>
    <row r="57" spans="2:9" ht="13.15" customHeight="1" x14ac:dyDescent="0.25">
      <c r="B57" s="5" t="s">
        <v>59</v>
      </c>
    </row>
    <row r="58" spans="2:9" ht="13.15" customHeight="1" x14ac:dyDescent="0.25">
      <c r="B58" s="7" t="s">
        <v>14</v>
      </c>
      <c r="C58" s="7"/>
      <c r="D58" s="20"/>
      <c r="E58" s="20"/>
      <c r="F58" s="20"/>
      <c r="G58" s="20"/>
      <c r="H58" s="20"/>
      <c r="I58" s="20"/>
    </row>
    <row r="59" spans="2:9" ht="13.15" customHeight="1" x14ac:dyDescent="0.25">
      <c r="C59" s="49"/>
      <c r="D59" s="49"/>
      <c r="E59" s="75" t="s">
        <v>55</v>
      </c>
      <c r="F59" s="75"/>
      <c r="G59" s="75"/>
      <c r="H59" s="75"/>
      <c r="I59" s="75"/>
    </row>
    <row r="60" spans="2:9" ht="13.15" customHeight="1" x14ac:dyDescent="0.25">
      <c r="C60" s="49"/>
      <c r="D60" s="49"/>
      <c r="E60" s="48">
        <v>-0.25</v>
      </c>
      <c r="F60" s="48">
        <v>-0.1</v>
      </c>
      <c r="G60" s="49"/>
      <c r="H60" s="48">
        <v>0.1</v>
      </c>
      <c r="I60" s="48">
        <v>0.25</v>
      </c>
    </row>
    <row r="61" spans="2:9" ht="13.15" customHeight="1" x14ac:dyDescent="0.25">
      <c r="C61" s="68" t="s">
        <v>15</v>
      </c>
      <c r="D61" s="68"/>
      <c r="E61" s="37">
        <f>G61*0.75</f>
        <v>34.5</v>
      </c>
      <c r="F61" s="37">
        <f>G61*0.9</f>
        <v>41.4</v>
      </c>
      <c r="G61" s="37">
        <f>E9</f>
        <v>46</v>
      </c>
      <c r="H61" s="37">
        <f>G61*1.1</f>
        <v>50.6</v>
      </c>
      <c r="I61" s="37">
        <f>G61*1.25</f>
        <v>57.5</v>
      </c>
    </row>
    <row r="62" spans="2:9" ht="13.15" customHeight="1" x14ac:dyDescent="0.25">
      <c r="C62" s="58">
        <v>-0.25</v>
      </c>
      <c r="D62" s="44">
        <f>D64*0.75</f>
        <v>18.75</v>
      </c>
      <c r="E62" s="50">
        <f t="shared" ref="E62:I66" si="2">(E$61*$D62)-$G$50</f>
        <v>-431</v>
      </c>
      <c r="F62" s="51">
        <f t="shared" si="2"/>
        <v>-301.625</v>
      </c>
      <c r="G62" s="51">
        <f t="shared" si="2"/>
        <v>-215.375</v>
      </c>
      <c r="H62" s="51">
        <f t="shared" si="2"/>
        <v>-129.125</v>
      </c>
      <c r="I62" s="52">
        <f t="shared" si="2"/>
        <v>0.25</v>
      </c>
    </row>
    <row r="63" spans="2:9" ht="13.15" customHeight="1" x14ac:dyDescent="0.25">
      <c r="C63" s="58">
        <v>-0.1</v>
      </c>
      <c r="D63" s="44">
        <f>D64*0.9</f>
        <v>22.5</v>
      </c>
      <c r="E63" s="53">
        <f t="shared" si="2"/>
        <v>-301.625</v>
      </c>
      <c r="F63" s="37">
        <f t="shared" si="2"/>
        <v>-146.375</v>
      </c>
      <c r="G63" s="37">
        <f t="shared" si="2"/>
        <v>-42.875</v>
      </c>
      <c r="H63" s="37">
        <f t="shared" si="2"/>
        <v>60.625</v>
      </c>
      <c r="I63" s="54">
        <f t="shared" si="2"/>
        <v>215.875</v>
      </c>
    </row>
    <row r="64" spans="2:9" ht="13.15" customHeight="1" x14ac:dyDescent="0.25">
      <c r="C64" s="59" t="s">
        <v>54</v>
      </c>
      <c r="D64" s="44">
        <f>F9</f>
        <v>25</v>
      </c>
      <c r="E64" s="53">
        <f t="shared" si="2"/>
        <v>-215.375</v>
      </c>
      <c r="F64" s="37">
        <f t="shared" si="2"/>
        <v>-42.875</v>
      </c>
      <c r="G64" s="37">
        <f t="shared" si="2"/>
        <v>72.125</v>
      </c>
      <c r="H64" s="37">
        <f t="shared" si="2"/>
        <v>187.125</v>
      </c>
      <c r="I64" s="54">
        <f t="shared" si="2"/>
        <v>359.625</v>
      </c>
    </row>
    <row r="65" spans="3:9" x14ac:dyDescent="0.25">
      <c r="C65" s="58">
        <v>0.1</v>
      </c>
      <c r="D65" s="44">
        <f>D64*1.1</f>
        <v>27.500000000000004</v>
      </c>
      <c r="E65" s="53">
        <f t="shared" si="2"/>
        <v>-129.12499999999989</v>
      </c>
      <c r="F65" s="37">
        <f t="shared" si="2"/>
        <v>60.625</v>
      </c>
      <c r="G65" s="37">
        <f t="shared" si="2"/>
        <v>187.12500000000023</v>
      </c>
      <c r="H65" s="37">
        <f t="shared" si="2"/>
        <v>313.62500000000023</v>
      </c>
      <c r="I65" s="54">
        <f t="shared" si="2"/>
        <v>503.37500000000023</v>
      </c>
    </row>
    <row r="66" spans="3:9" x14ac:dyDescent="0.25">
      <c r="C66" s="58">
        <v>0.25</v>
      </c>
      <c r="D66" s="44">
        <f>D64*1.25</f>
        <v>31.25</v>
      </c>
      <c r="E66" s="55">
        <f t="shared" si="2"/>
        <v>0.25</v>
      </c>
      <c r="F66" s="56">
        <f t="shared" si="2"/>
        <v>215.875</v>
      </c>
      <c r="G66" s="56">
        <f t="shared" si="2"/>
        <v>359.625</v>
      </c>
      <c r="H66" s="56">
        <f t="shared" si="2"/>
        <v>503.375</v>
      </c>
      <c r="I66" s="57">
        <f t="shared" si="2"/>
        <v>719</v>
      </c>
    </row>
  </sheetData>
  <sheetProtection password="CA5F" sheet="1"/>
  <mergeCells count="2">
    <mergeCell ref="E59:I59"/>
    <mergeCell ref="B4:H4"/>
  </mergeCells>
  <printOptions horizontalCentered="1"/>
  <pageMargins left="0.45" right="0.45" top="0.5" bottom="0.25" header="0.3" footer="0.3"/>
  <pageSetup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2018-04-19T14:52:11Z</cp:lastPrinted>
  <dcterms:created xsi:type="dcterms:W3CDTF">2015-12-11T16:48:20Z</dcterms:created>
  <dcterms:modified xsi:type="dcterms:W3CDTF">2026-10-01T21:45:35Z</dcterms:modified>
</cp:coreProperties>
</file>