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AB3C9A34-E299-4C20-8205-B7D1369E31D7}" xr6:coauthVersionLast="47" xr6:coauthVersionMax="47" xr10:uidLastSave="{00000000-0000-0000-0000-000000000000}"/>
  <bookViews>
    <workbookView xWindow="2295" yWindow="2295" windowWidth="21600" windowHeight="13005" xr2:uid="{9E1F5286-1B5B-4C53-8264-3836FC4955C6}"/>
  </bookViews>
  <sheets>
    <sheet name="Sheet1" sheetId="1" r:id="rId1"/>
  </sheets>
  <definedNames>
    <definedName name="_xlnm.Print_Area" localSheetId="0">Sheet1!$B$2:$I$68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E33" i="1"/>
  <c r="G33" i="1"/>
  <c r="H33" i="1"/>
  <c r="G35" i="1"/>
  <c r="H35" i="1"/>
  <c r="I35" i="1"/>
  <c r="G37" i="1"/>
  <c r="H37" i="1"/>
  <c r="G38" i="1"/>
  <c r="H38" i="1"/>
  <c r="G39" i="1"/>
  <c r="H39" i="1"/>
  <c r="E40" i="1"/>
  <c r="G40" i="1"/>
  <c r="H40" i="1"/>
  <c r="G42" i="1"/>
  <c r="H42" i="1"/>
  <c r="I42" i="1"/>
  <c r="G43" i="1"/>
  <c r="H43" i="1"/>
  <c r="I43" i="1"/>
  <c r="G45" i="1"/>
  <c r="H45" i="1"/>
  <c r="G46" i="1"/>
  <c r="H46" i="1"/>
  <c r="G47" i="1"/>
  <c r="H47" i="1"/>
  <c r="G49" i="1"/>
  <c r="H49" i="1"/>
  <c r="I49" i="1"/>
  <c r="G50" i="1"/>
  <c r="H50" i="1"/>
  <c r="I50" i="1"/>
  <c r="G51" i="1"/>
  <c r="H51" i="1"/>
  <c r="I51" i="1"/>
  <c r="H53" i="1"/>
  <c r="G55" i="1"/>
  <c r="H55" i="1"/>
  <c r="I55" i="1"/>
  <c r="E63" i="1"/>
  <c r="F63" i="1"/>
  <c r="G63" i="1"/>
  <c r="H63" i="1"/>
  <c r="I63" i="1"/>
  <c r="D64" i="1"/>
  <c r="E64" i="1"/>
  <c r="F64" i="1"/>
  <c r="G64" i="1"/>
  <c r="H64" i="1"/>
  <c r="I64" i="1"/>
  <c r="D65" i="1"/>
  <c r="E65" i="1"/>
  <c r="F65" i="1"/>
  <c r="G65" i="1"/>
  <c r="H65" i="1"/>
  <c r="I65" i="1"/>
  <c r="D66" i="1"/>
  <c r="E66" i="1"/>
  <c r="F66" i="1"/>
  <c r="G66" i="1"/>
  <c r="H66" i="1"/>
  <c r="I66" i="1"/>
  <c r="D67" i="1"/>
  <c r="E67" i="1"/>
  <c r="F67" i="1"/>
  <c r="G67" i="1"/>
  <c r="H67" i="1"/>
  <c r="I67" i="1"/>
  <c r="D68" i="1"/>
  <c r="E68" i="1"/>
  <c r="F68" i="1"/>
  <c r="G68" i="1"/>
  <c r="H68" i="1"/>
  <c r="I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8E05E7B2-6E2D-4F42-9A06-A4757719AF5C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<sst xmlns="http://schemas.openxmlformats.org/spreadsheetml/2006/main" count="84" uniqueCount="58">
  <si>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</si>
  <si>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</si>
  <si>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</si>
  <si>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</si>
  <si>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</si>
  <si>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</si>
  <si>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</si>
  <si>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</si>
  <si>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</si>
  <si>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</si>
  <si>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</si>
  <si>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</si>
  <si>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</si>
  <si>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</si>
  <si>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</si>
  <si>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</si>
  <si>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</si>
  <si>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</si>
  <si>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</si>
  <si>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</si>
  <si>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</si>
  <si>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Fuel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</si>
  <si>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</si>
  <si>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</si>
  <si>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</si>
  <si>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</si>
  <si>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</si>
  <si>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</si>
  <si>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</si>
  <si>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</si>
  <si>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</si>
  <si>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PER BU</t>
  </si>
  <si>
    <t>ALTERNATIVE PRICES ($/bushel)</t>
  </si>
  <si>
    <t>BUSHELS PER ACRE</t>
  </si>
  <si>
    <t>Fertilizer</t>
  </si>
  <si>
    <t>Irrigation</t>
  </si>
  <si>
    <t>Seed</t>
  </si>
  <si>
    <t>Irrigation Repairs</t>
  </si>
  <si>
    <t xml:space="preserve">      Fuel</t>
  </si>
  <si>
    <t xml:space="preserve">     Repair &amp; Maintenance</t>
  </si>
  <si>
    <t>Machinery Ownership Costs</t>
  </si>
  <si>
    <t>Crop Protection</t>
  </si>
  <si>
    <t>Irrigation Energy</t>
  </si>
  <si>
    <t>Sprinkler Lease</t>
  </si>
  <si>
    <t xml:space="preserve">     Crop Insurance</t>
  </si>
  <si>
    <t>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</si>
  <si>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</si>
  <si>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1 Hauling Machinery &amp; Labor Charges= $0.20/Bushel</t>
  </si>
  <si>
    <t>Soybeans</t>
  </si>
  <si>
    <t xml:space="preserve">     Custom Application</t>
  </si>
  <si>
    <t xml:space="preserve">     Crop Consultant</t>
  </si>
  <si>
    <t>Farm Bill payments were not included due to great varaiability between counties covered by this budget</t>
  </si>
  <si>
    <t>Your Farm</t>
  </si>
  <si>
    <t>Gross Receipts</t>
  </si>
  <si>
    <t>Northeastern Colorado - Irrigated Soybeans</t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</si>
  <si>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</si>
  <si>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t>Land ($8,500 @ 3.7%)</t>
  </si>
  <si>
    <t>2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</si>
</sst>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4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6" fillId="3" borderId="0" xfId="0" applyFont="1" applyFill="1" applyAlignment="1" applyProtection="1">
      <alignment vertical="center"/>
      <protection locked="0"/>
    </xf>
    <xf numFmtId="38" fontId="6" fillId="0" borderId="0" xfId="0" applyNumberFormat="1" applyFont="1" applyAlignment="1">
      <alignment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8" fontId="6" fillId="0" borderId="13" xfId="0" applyNumberFormat="1" applyFont="1" applyBorder="1" applyAlignment="1" applyProtection="1">
      <alignment vertical="center"/>
      <protection locked="0"/>
    </xf>
    <xf numFmtId="6" fontId="6" fillId="0" borderId="13" xfId="0" applyNumberFormat="1" applyFont="1" applyBorder="1" applyAlignment="1" applyProtection="1">
      <alignment vertical="center"/>
      <protection locked="0"/>
    </xf>
    <xf numFmtId="8" fontId="6" fillId="0" borderId="14" xfId="0" applyNumberFormat="1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8" fontId="6" fillId="0" borderId="2" xfId="0" applyNumberFormat="1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8</xdr:col>
      <xdr:colOff>704850</xdr:colOff>
      <xdr:row>2</xdr:row>
      <xdr:rowOff>0</xdr:rowOff>
    </xdr:to>
    <xdr:pic>
      <xdr:nvPicPr>
        <xdr:cNvPr id="1085" name="Picture 1">
          <a:extLst>
            <a:ext uri="{FF2B5EF4-FFF2-40B4-BE49-F238E27FC236}">
              <a16:creationId xmlns:a16="http://schemas.microsoft.com/office/drawing/2014/main" id="{46B5C4AE-7E1D-2158-E6CC-2745E65140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90500"/>
          <a:ext cx="63150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11F3-A8B1-4D95-98A2-D5C9A0C7EEC3}">
  <sheetPr>
    <pageSetUpPr fitToPage="1"/>
  </sheetPr>
  <dimension ref="B2:M68"/>
  <sheetViews>
    <sheetView tabSelected="1" zoomScaleNormal="100" workbookViewId="0">
      <selection activeCell="P43" sqref="P43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12" ht="78" customHeight="1" x14ac:dyDescent="0.25"/>
    <row r="3" spans="2:12" ht="4.9000000000000004" customHeight="1" x14ac:dyDescent="0.25"/>
    <row r="4" spans="2:12" ht="19.899999999999999" customHeight="1" x14ac:dyDescent="0.25">
      <c r="B4" s="83" t="s">
        <v>54</v>
      </c>
      <c r="C4" s="83"/>
      <c r="D4" s="83"/>
      <c r="E4" s="83"/>
      <c r="F4" s="83"/>
      <c r="G4" s="83"/>
      <c r="H4" s="83"/>
      <c r="I4" s="6">
        <v>2023</v>
      </c>
    </row>
    <row r="5" spans="2:12" ht="19.899999999999999" customHeight="1" x14ac:dyDescent="0.25">
      <c r="B5" s="58" t="s">
        <v>27</v>
      </c>
    </row>
    <row r="6" spans="2:12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6" t="s">
        <v>1</v>
      </c>
      <c r="C7" s="36"/>
      <c r="D7" s="1" t="s">
        <v>16</v>
      </c>
      <c r="E7" s="2" t="s">
        <v>17</v>
      </c>
      <c r="F7" s="1" t="s">
        <v>28</v>
      </c>
      <c r="G7" s="2" t="s">
        <v>18</v>
      </c>
      <c r="H7" s="2" t="s">
        <v>31</v>
      </c>
      <c r="I7" s="3"/>
      <c r="L7" s="12"/>
    </row>
    <row r="8" spans="2:12" ht="4.9000000000000004" customHeight="1" x14ac:dyDescent="0.25">
      <c r="B8" s="60"/>
      <c r="C8" s="60"/>
      <c r="D8" s="61"/>
      <c r="E8" s="62"/>
      <c r="F8" s="61"/>
      <c r="G8" s="62"/>
      <c r="H8" s="62"/>
      <c r="I8" s="63"/>
    </row>
    <row r="9" spans="2:12" ht="13.9" customHeight="1" x14ac:dyDescent="0.25">
      <c r="B9" s="34" t="s">
        <v>48</v>
      </c>
      <c r="C9" s="34"/>
      <c r="D9" s="11" t="s">
        <v>30</v>
      </c>
      <c r="E9" s="12">
        <v>14</v>
      </c>
      <c r="F9" s="11">
        <v>55</v>
      </c>
      <c r="G9" s="67">
        <f>E9*F9</f>
        <v>770</v>
      </c>
      <c r="H9" s="12">
        <f>G9/F9</f>
        <v>14</v>
      </c>
      <c r="I9" s="81" t="s">
        <v>52</v>
      </c>
    </row>
    <row r="10" spans="2:12" ht="13.9" customHeight="1" x14ac:dyDescent="0.25">
      <c r="B10" s="34" t="s">
        <v>52</v>
      </c>
      <c r="C10" s="34"/>
      <c r="D10" s="11" t="s">
        <v>30</v>
      </c>
      <c r="E10" s="79"/>
      <c r="F10" s="80"/>
      <c r="G10" s="67">
        <f>E10*F10</f>
        <v>0</v>
      </c>
      <c r="H10" s="67">
        <f>E10</f>
        <v>0</v>
      </c>
      <c r="I10" s="67">
        <f>E10*F10</f>
        <v>0</v>
      </c>
    </row>
    <row r="11" spans="2:12" ht="13.9" customHeight="1" x14ac:dyDescent="0.25">
      <c r="B11" s="5" t="s">
        <v>51</v>
      </c>
      <c r="C11" s="34"/>
      <c r="D11" s="71"/>
      <c r="E11" s="72"/>
      <c r="F11" s="71"/>
      <c r="G11" s="73"/>
      <c r="H11" s="74"/>
      <c r="I11" s="75"/>
    </row>
    <row r="12" spans="2:12" ht="4.9000000000000004" customHeight="1" thickBot="1" x14ac:dyDescent="0.3">
      <c r="B12" s="14"/>
      <c r="C12" s="14"/>
      <c r="D12" s="15"/>
      <c r="E12" s="76"/>
      <c r="F12" s="16"/>
      <c r="G12" s="77"/>
      <c r="H12" s="76"/>
      <c r="I12" s="16"/>
    </row>
    <row r="13" spans="2:12" ht="15" customHeight="1" thickTop="1" x14ac:dyDescent="0.25">
      <c r="B13" s="37" t="s">
        <v>53</v>
      </c>
      <c r="C13" s="37"/>
      <c r="D13" s="38"/>
      <c r="E13" s="39"/>
      <c r="F13" s="39"/>
      <c r="G13" s="68">
        <f>SUM(G9:G12)</f>
        <v>770</v>
      </c>
      <c r="H13" s="41"/>
      <c r="I13" s="40">
        <f>SUM(I9:I12)</f>
        <v>0</v>
      </c>
    </row>
    <row r="14" spans="2:12" ht="15" customHeight="1" x14ac:dyDescent="0.25">
      <c r="B14" s="10"/>
      <c r="C14" s="10"/>
      <c r="D14" s="11"/>
      <c r="G14" s="13"/>
      <c r="H14" s="13"/>
      <c r="I14" s="13"/>
    </row>
    <row r="15" spans="2:12" ht="15" customHeight="1" x14ac:dyDescent="0.25">
      <c r="B15" s="7" t="s">
        <v>3</v>
      </c>
      <c r="C15" s="7"/>
      <c r="D15" s="17"/>
      <c r="E15" s="18"/>
      <c r="F15" s="18"/>
      <c r="G15" s="18"/>
      <c r="H15" s="18"/>
      <c r="I15" s="18"/>
    </row>
    <row r="16" spans="2:12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31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4" t="s">
        <v>36</v>
      </c>
      <c r="C18" s="34"/>
    </row>
    <row r="19" spans="2:13" ht="13.9" customHeight="1" x14ac:dyDescent="0.25">
      <c r="B19" s="5" t="s">
        <v>36</v>
      </c>
      <c r="C19" s="34"/>
      <c r="D19" s="11" t="s">
        <v>23</v>
      </c>
      <c r="E19" s="19">
        <v>52.18</v>
      </c>
      <c r="F19" s="65">
        <v>1</v>
      </c>
      <c r="G19" s="19">
        <f>E19*F19</f>
        <v>52.18</v>
      </c>
      <c r="H19" s="19">
        <f>G19/$F$9</f>
        <v>0.94872727272727275</v>
      </c>
      <c r="I19" s="64"/>
    </row>
    <row r="20" spans="2:13" ht="13.9" customHeight="1" x14ac:dyDescent="0.25">
      <c r="B20" s="34" t="s">
        <v>41</v>
      </c>
      <c r="C20" s="34"/>
    </row>
    <row r="21" spans="2:13" ht="13.9" customHeight="1" x14ac:dyDescent="0.25">
      <c r="B21" s="59" t="s">
        <v>34</v>
      </c>
      <c r="C21" s="34"/>
      <c r="D21" s="11" t="s">
        <v>23</v>
      </c>
      <c r="E21" s="19">
        <v>9.8000000000000007</v>
      </c>
      <c r="F21" s="20">
        <v>1</v>
      </c>
      <c r="G21" s="19">
        <f>E21*F21</f>
        <v>9.8000000000000007</v>
      </c>
      <c r="H21" s="19">
        <f>G21/$F$9</f>
        <v>0.17818181818181819</v>
      </c>
      <c r="I21" s="64"/>
    </row>
    <row r="22" spans="2:13" ht="13.9" customHeight="1" x14ac:dyDescent="0.25">
      <c r="B22" s="59" t="s">
        <v>29</v>
      </c>
      <c r="C22" s="34"/>
      <c r="D22" s="11" t="s">
        <v>23</v>
      </c>
      <c r="E22" s="19">
        <v>37.21</v>
      </c>
      <c r="F22" s="20">
        <v>1</v>
      </c>
      <c r="G22" s="19">
        <f>E22*F22</f>
        <v>37.21</v>
      </c>
      <c r="H22" s="19">
        <f>G22/$F$9</f>
        <v>0.67654545454545456</v>
      </c>
      <c r="I22" s="69"/>
    </row>
    <row r="23" spans="2:13" ht="13.9" customHeight="1" x14ac:dyDescent="0.25">
      <c r="B23" s="34" t="s">
        <v>35</v>
      </c>
      <c r="C23" s="34"/>
      <c r="D23" s="11"/>
      <c r="E23" s="19"/>
      <c r="F23" s="20"/>
      <c r="G23" s="19"/>
      <c r="H23" s="19"/>
    </row>
    <row r="24" spans="2:13" ht="13.9" customHeight="1" x14ac:dyDescent="0.25">
      <c r="B24" s="59" t="s">
        <v>42</v>
      </c>
      <c r="C24" s="34"/>
      <c r="D24" s="11" t="s">
        <v>23</v>
      </c>
      <c r="E24" s="19">
        <v>71.680000000000007</v>
      </c>
      <c r="F24" s="20">
        <v>1</v>
      </c>
      <c r="G24" s="19">
        <f t="shared" ref="G24:G33" si="0">E24*F24</f>
        <v>71.680000000000007</v>
      </c>
      <c r="H24" s="19">
        <f t="shared" ref="H24:H33" si="1">G24/$F$9</f>
        <v>1.3032727272727274</v>
      </c>
      <c r="I24" s="64"/>
      <c r="K24" s="39"/>
    </row>
    <row r="25" spans="2:13" ht="13.9" customHeight="1" x14ac:dyDescent="0.25">
      <c r="B25" s="59" t="s">
        <v>37</v>
      </c>
      <c r="C25" s="34"/>
      <c r="D25" s="11" t="s">
        <v>23</v>
      </c>
      <c r="E25" s="19">
        <v>15.12</v>
      </c>
      <c r="F25" s="20">
        <v>1</v>
      </c>
      <c r="G25" s="19">
        <f t="shared" si="0"/>
        <v>15.12</v>
      </c>
      <c r="H25" s="19">
        <f t="shared" si="1"/>
        <v>0.27490909090909088</v>
      </c>
      <c r="I25" s="64"/>
      <c r="K25" s="34"/>
      <c r="M25" s="70"/>
    </row>
    <row r="26" spans="2:13" ht="13.9" customHeight="1" x14ac:dyDescent="0.25">
      <c r="B26" s="59" t="s">
        <v>43</v>
      </c>
      <c r="C26" s="34"/>
      <c r="D26" s="11" t="s">
        <v>23</v>
      </c>
      <c r="E26" s="19">
        <v>70</v>
      </c>
      <c r="F26" s="20">
        <v>1</v>
      </c>
      <c r="G26" s="19">
        <f t="shared" si="0"/>
        <v>70</v>
      </c>
      <c r="H26" s="19">
        <f t="shared" si="1"/>
        <v>1.2727272727272727</v>
      </c>
      <c r="I26" s="64"/>
      <c r="K26" s="34"/>
      <c r="M26" s="70"/>
    </row>
    <row r="27" spans="2:13" ht="13.9" customHeight="1" x14ac:dyDescent="0.25">
      <c r="B27" s="10" t="s">
        <v>49</v>
      </c>
      <c r="C27" s="34"/>
      <c r="D27" s="11" t="s">
        <v>23</v>
      </c>
      <c r="E27" s="19">
        <v>7</v>
      </c>
      <c r="F27" s="20">
        <v>2</v>
      </c>
      <c r="G27" s="19">
        <f t="shared" si="0"/>
        <v>14</v>
      </c>
      <c r="H27" s="19">
        <f t="shared" si="1"/>
        <v>0.25454545454545452</v>
      </c>
      <c r="I27" s="64"/>
      <c r="K27" s="34"/>
      <c r="M27" s="70"/>
    </row>
    <row r="28" spans="2:13" ht="13.9" customHeight="1" x14ac:dyDescent="0.25">
      <c r="B28" s="66" t="s">
        <v>44</v>
      </c>
      <c r="C28" s="34"/>
      <c r="D28" s="11" t="s">
        <v>23</v>
      </c>
      <c r="E28" s="19">
        <v>49.49</v>
      </c>
      <c r="F28" s="20">
        <v>1</v>
      </c>
      <c r="G28" s="19">
        <f t="shared" si="0"/>
        <v>49.49</v>
      </c>
      <c r="H28" s="19">
        <f t="shared" si="1"/>
        <v>0.89981818181818185</v>
      </c>
      <c r="I28" s="64"/>
      <c r="K28" s="34"/>
      <c r="M28" s="70"/>
    </row>
    <row r="29" spans="2:13" ht="13.9" customHeight="1" x14ac:dyDescent="0.25">
      <c r="B29" s="66" t="s">
        <v>50</v>
      </c>
      <c r="C29" s="34"/>
      <c r="D29" s="11" t="s">
        <v>23</v>
      </c>
      <c r="E29" s="19">
        <v>13</v>
      </c>
      <c r="F29" s="20">
        <v>1</v>
      </c>
      <c r="G29" s="19">
        <f t="shared" si="0"/>
        <v>13</v>
      </c>
      <c r="H29" s="19">
        <f t="shared" si="1"/>
        <v>0.23636363636363636</v>
      </c>
      <c r="I29" s="64"/>
      <c r="K29" s="34"/>
      <c r="M29" s="70"/>
    </row>
    <row r="30" spans="2:13" ht="13.9" customHeight="1" x14ac:dyDescent="0.25">
      <c r="B30" s="34" t="s">
        <v>21</v>
      </c>
      <c r="C30" s="34"/>
      <c r="D30" s="11" t="s">
        <v>23</v>
      </c>
      <c r="E30" s="19">
        <v>8.7799999999999994</v>
      </c>
      <c r="F30" s="20">
        <v>1</v>
      </c>
      <c r="G30" s="19">
        <f t="shared" si="0"/>
        <v>8.7799999999999994</v>
      </c>
      <c r="H30" s="19">
        <f t="shared" si="1"/>
        <v>0.15963636363636363</v>
      </c>
      <c r="I30" s="64"/>
    </row>
    <row r="31" spans="2:13" ht="13.9" customHeight="1" x14ac:dyDescent="0.25">
      <c r="B31" s="34" t="s">
        <v>45</v>
      </c>
      <c r="C31" s="34"/>
      <c r="D31" s="11" t="s">
        <v>23</v>
      </c>
      <c r="E31" s="19">
        <v>6.06</v>
      </c>
      <c r="F31" s="20">
        <v>1</v>
      </c>
      <c r="G31" s="19">
        <f t="shared" si="0"/>
        <v>6.06</v>
      </c>
      <c r="H31" s="19">
        <f t="shared" si="1"/>
        <v>0.11018181818181817</v>
      </c>
      <c r="I31" s="64"/>
    </row>
    <row r="32" spans="2:13" ht="13.9" customHeight="1" x14ac:dyDescent="0.25">
      <c r="B32" s="34" t="s">
        <v>22</v>
      </c>
      <c r="C32" s="34"/>
      <c r="D32" s="11" t="s">
        <v>23</v>
      </c>
      <c r="E32" s="19">
        <v>3.95</v>
      </c>
      <c r="F32" s="20">
        <v>1</v>
      </c>
      <c r="G32" s="19">
        <f t="shared" si="0"/>
        <v>3.95</v>
      </c>
      <c r="H32" s="19">
        <f t="shared" si="1"/>
        <v>7.1818181818181823E-2</v>
      </c>
      <c r="I32" s="64"/>
    </row>
    <row r="33" spans="2:11" ht="13.9" customHeight="1" x14ac:dyDescent="0.25">
      <c r="B33" s="34" t="s">
        <v>55</v>
      </c>
      <c r="C33" s="34"/>
      <c r="D33" s="11" t="s">
        <v>23</v>
      </c>
      <c r="E33" s="19">
        <f>SUM(E19:E32)*0.1/2</f>
        <v>17.2135</v>
      </c>
      <c r="F33" s="20">
        <v>1</v>
      </c>
      <c r="G33" s="19">
        <f t="shared" si="0"/>
        <v>17.2135</v>
      </c>
      <c r="H33" s="19">
        <f t="shared" si="1"/>
        <v>0.31297272727272729</v>
      </c>
      <c r="I33" s="64"/>
    </row>
    <row r="34" spans="2:11" ht="4.9000000000000004" customHeight="1" x14ac:dyDescent="0.25">
      <c r="B34" s="22"/>
      <c r="C34" s="22"/>
      <c r="D34" s="23"/>
      <c r="E34" s="21"/>
      <c r="F34" s="23"/>
      <c r="G34" s="21"/>
      <c r="H34" s="21"/>
      <c r="I34" s="21"/>
    </row>
    <row r="35" spans="2:11" ht="13.9" customHeight="1" x14ac:dyDescent="0.25">
      <c r="B35" s="34" t="s">
        <v>5</v>
      </c>
      <c r="C35" s="34"/>
      <c r="D35" s="11"/>
      <c r="F35" s="11"/>
      <c r="G35" s="24">
        <f>SUM(G18:G34)</f>
        <v>368.48349999999999</v>
      </c>
      <c r="H35" s="24">
        <f>SUM(H18:H34)</f>
        <v>6.6997000000000009</v>
      </c>
      <c r="I35" s="24">
        <f>SUM(I18:I34)</f>
        <v>0</v>
      </c>
      <c r="K35" s="12"/>
    </row>
    <row r="36" spans="2:11" ht="13.9" customHeight="1" x14ac:dyDescent="0.25">
      <c r="B36" s="5" t="s">
        <v>6</v>
      </c>
      <c r="D36" s="11"/>
      <c r="F36" s="11"/>
    </row>
    <row r="37" spans="2:11" ht="13.9" customHeight="1" x14ac:dyDescent="0.25">
      <c r="B37" s="5" t="s">
        <v>38</v>
      </c>
      <c r="D37" s="11" t="s">
        <v>23</v>
      </c>
      <c r="E37" s="78">
        <v>5.16</v>
      </c>
      <c r="F37" s="11">
        <v>1</v>
      </c>
      <c r="G37" s="19">
        <f>E37*F37</f>
        <v>5.16</v>
      </c>
      <c r="H37" s="19">
        <f>G37/$F$9</f>
        <v>9.3818181818181814E-2</v>
      </c>
      <c r="I37" s="64"/>
    </row>
    <row r="38" spans="2:11" ht="13.9" customHeight="1" x14ac:dyDescent="0.25">
      <c r="B38" s="5" t="s">
        <v>39</v>
      </c>
      <c r="D38" s="11" t="s">
        <v>23</v>
      </c>
      <c r="E38" s="78">
        <v>4.01</v>
      </c>
      <c r="F38" s="11">
        <v>1</v>
      </c>
      <c r="G38" s="19">
        <f>E38*F38</f>
        <v>4.01</v>
      </c>
      <c r="H38" s="19">
        <f>G38/$F$9</f>
        <v>7.290909090909091E-2</v>
      </c>
      <c r="I38" s="64"/>
    </row>
    <row r="39" spans="2:11" ht="13.9" customHeight="1" x14ac:dyDescent="0.25">
      <c r="B39" s="34" t="s">
        <v>22</v>
      </c>
      <c r="C39" s="34"/>
      <c r="D39" s="11" t="s">
        <v>23</v>
      </c>
      <c r="E39" s="19">
        <v>2.23</v>
      </c>
      <c r="F39" s="20">
        <v>1</v>
      </c>
      <c r="G39" s="19">
        <f>E39*F39</f>
        <v>2.23</v>
      </c>
      <c r="H39" s="19">
        <f>G39/$F$9</f>
        <v>4.0545454545454544E-2</v>
      </c>
      <c r="I39" s="64"/>
    </row>
    <row r="40" spans="2:11" ht="13.9" customHeight="1" x14ac:dyDescent="0.25">
      <c r="B40" s="34" t="s">
        <v>46</v>
      </c>
      <c r="C40" s="34"/>
      <c r="D40" s="11" t="s">
        <v>23</v>
      </c>
      <c r="E40" s="19">
        <f>F9*0.2</f>
        <v>11</v>
      </c>
      <c r="F40" s="20">
        <v>1</v>
      </c>
      <c r="G40" s="19">
        <f>E40*F40</f>
        <v>11</v>
      </c>
      <c r="H40" s="19">
        <f>G40/$F$9</f>
        <v>0.2</v>
      </c>
      <c r="I40" s="64"/>
    </row>
    <row r="41" spans="2:11" ht="4.9000000000000004" customHeight="1" x14ac:dyDescent="0.25">
      <c r="B41" s="43"/>
      <c r="C41" s="43"/>
      <c r="D41" s="23"/>
      <c r="E41" s="21"/>
      <c r="F41" s="23"/>
      <c r="G41" s="21"/>
      <c r="H41" s="21"/>
      <c r="I41" s="21"/>
    </row>
    <row r="42" spans="2:11" ht="13.9" customHeight="1" thickBot="1" x14ac:dyDescent="0.3">
      <c r="B42" s="44" t="s">
        <v>7</v>
      </c>
      <c r="C42" s="44"/>
      <c r="D42" s="15"/>
      <c r="E42" s="16"/>
      <c r="F42" s="15"/>
      <c r="G42" s="25">
        <f>SUM(G37:G41)</f>
        <v>22.4</v>
      </c>
      <c r="H42" s="25">
        <f>G42/F9</f>
        <v>0.40727272727272723</v>
      </c>
      <c r="I42" s="25">
        <f>SUM(I39:I41)</f>
        <v>0</v>
      </c>
      <c r="K42" s="12"/>
    </row>
    <row r="43" spans="2:11" ht="13.9" customHeight="1" thickTop="1" x14ac:dyDescent="0.25">
      <c r="B43" s="37" t="s">
        <v>8</v>
      </c>
      <c r="C43" s="37"/>
      <c r="D43" s="38"/>
      <c r="E43" s="39"/>
      <c r="F43" s="38"/>
      <c r="G43" s="41">
        <f>G35+G42</f>
        <v>390.88349999999997</v>
      </c>
      <c r="H43" s="41">
        <f>G43/F9</f>
        <v>7.1069727272727263</v>
      </c>
      <c r="I43" s="41">
        <f>I35+I42</f>
        <v>0</v>
      </c>
    </row>
    <row r="44" spans="2:11" ht="13.9" customHeight="1" x14ac:dyDescent="0.25">
      <c r="B44" s="5" t="s">
        <v>9</v>
      </c>
      <c r="D44" s="11"/>
      <c r="F44" s="11"/>
    </row>
    <row r="45" spans="2:11" ht="13.9" customHeight="1" x14ac:dyDescent="0.25">
      <c r="B45" s="34" t="s">
        <v>24</v>
      </c>
      <c r="C45" s="34"/>
      <c r="D45" s="11" t="s">
        <v>23</v>
      </c>
      <c r="E45" s="19">
        <v>12.42</v>
      </c>
      <c r="F45" s="20">
        <v>1</v>
      </c>
      <c r="G45" s="19">
        <f>E45/F45</f>
        <v>12.42</v>
      </c>
      <c r="H45" s="19">
        <f>G45/$F$9</f>
        <v>0.22581818181818181</v>
      </c>
      <c r="I45" s="64"/>
    </row>
    <row r="46" spans="2:11" ht="13.9" customHeight="1" x14ac:dyDescent="0.25">
      <c r="B46" s="34" t="s">
        <v>40</v>
      </c>
      <c r="C46" s="34"/>
      <c r="D46" s="11" t="s">
        <v>23</v>
      </c>
      <c r="E46" s="19">
        <v>66.88</v>
      </c>
      <c r="F46" s="20">
        <v>1</v>
      </c>
      <c r="G46" s="19">
        <f>E46/F46</f>
        <v>66.88</v>
      </c>
      <c r="H46" s="19">
        <f>G46/$F$9</f>
        <v>1.216</v>
      </c>
      <c r="I46" s="64"/>
    </row>
    <row r="47" spans="2:11" ht="13.9" customHeight="1" x14ac:dyDescent="0.25">
      <c r="B47" s="34" t="s">
        <v>25</v>
      </c>
      <c r="C47" s="34"/>
      <c r="D47" s="11" t="s">
        <v>23</v>
      </c>
      <c r="E47" s="19">
        <v>21.47</v>
      </c>
      <c r="F47" s="20">
        <v>1</v>
      </c>
      <c r="G47" s="19">
        <f>E47/F47</f>
        <v>21.47</v>
      </c>
      <c r="H47" s="19">
        <f>G47/$F$9</f>
        <v>0.39036363636363636</v>
      </c>
      <c r="I47" s="64"/>
    </row>
    <row r="48" spans="2:11" ht="4.9000000000000004" customHeight="1" x14ac:dyDescent="0.25">
      <c r="B48" s="43"/>
      <c r="C48" s="43"/>
      <c r="D48" s="23"/>
      <c r="E48" s="21"/>
      <c r="F48" s="21"/>
      <c r="G48" s="21"/>
      <c r="H48" s="21"/>
      <c r="I48" s="21"/>
    </row>
    <row r="49" spans="2:9" ht="13.9" customHeight="1" thickBot="1" x14ac:dyDescent="0.3">
      <c r="B49" s="45" t="s">
        <v>10</v>
      </c>
      <c r="C49" s="45"/>
      <c r="D49" s="26"/>
      <c r="E49" s="27"/>
      <c r="F49" s="27"/>
      <c r="G49" s="28">
        <f>SUM(G45:G48)</f>
        <v>100.77</v>
      </c>
      <c r="H49" s="28">
        <f>G49/F9</f>
        <v>1.8321818181818181</v>
      </c>
      <c r="I49" s="28">
        <f>SUM(I45:I48)</f>
        <v>0</v>
      </c>
    </row>
    <row r="50" spans="2:9" ht="16.149999999999999" customHeight="1" thickTop="1" thickBot="1" x14ac:dyDescent="0.3">
      <c r="B50" s="29" t="s">
        <v>26</v>
      </c>
      <c r="C50" s="29"/>
      <c r="D50" s="30"/>
      <c r="E50" s="29"/>
      <c r="F50" s="29"/>
      <c r="G50" s="31">
        <f>G43+G49</f>
        <v>491.65349999999995</v>
      </c>
      <c r="H50" s="31">
        <f>G50/F9</f>
        <v>8.939154545454544</v>
      </c>
      <c r="I50" s="31">
        <f>I43+I49</f>
        <v>0</v>
      </c>
    </row>
    <row r="51" spans="2:9" ht="16.149999999999999" customHeight="1" thickTop="1" thickBot="1" x14ac:dyDescent="0.3">
      <c r="B51" s="29" t="s">
        <v>11</v>
      </c>
      <c r="C51" s="29"/>
      <c r="D51" s="30"/>
      <c r="E51" s="29"/>
      <c r="F51" s="29"/>
      <c r="G51" s="31">
        <f>G13-G50</f>
        <v>278.34650000000005</v>
      </c>
      <c r="H51" s="31">
        <f>G51/F9</f>
        <v>5.0608454545454551</v>
      </c>
      <c r="I51" s="31">
        <f>I13-I50</f>
        <v>0</v>
      </c>
    </row>
    <row r="52" spans="2:9" ht="13.9" customHeight="1" thickTop="1" x14ac:dyDescent="0.25">
      <c r="B52" s="5" t="s">
        <v>12</v>
      </c>
      <c r="D52" s="11"/>
    </row>
    <row r="53" spans="2:9" ht="13.9" customHeight="1" x14ac:dyDescent="0.25">
      <c r="B53" s="34" t="s">
        <v>56</v>
      </c>
      <c r="C53" s="34"/>
      <c r="D53" s="11"/>
      <c r="G53" s="19">
        <v>314.5</v>
      </c>
      <c r="H53" s="19">
        <f>G53/$F$9</f>
        <v>5.7181818181818178</v>
      </c>
      <c r="I53" s="64"/>
    </row>
    <row r="54" spans="2:9" ht="4.9000000000000004" customHeight="1" thickBot="1" x14ac:dyDescent="0.3">
      <c r="B54" s="14"/>
      <c r="C54" s="14"/>
      <c r="D54" s="15"/>
      <c r="E54" s="16"/>
      <c r="F54" s="16"/>
      <c r="G54" s="32"/>
      <c r="H54" s="33"/>
      <c r="I54" s="16"/>
    </row>
    <row r="55" spans="2:9" ht="15" customHeight="1" thickTop="1" x14ac:dyDescent="0.25">
      <c r="B55" s="39" t="s">
        <v>13</v>
      </c>
      <c r="C55" s="39"/>
      <c r="D55" s="38"/>
      <c r="E55" s="39"/>
      <c r="F55" s="39"/>
      <c r="G55" s="41">
        <f>G51-G53</f>
        <v>-36.153499999999951</v>
      </c>
      <c r="H55" s="41">
        <f>G55/$F$9</f>
        <v>-0.65733636363636272</v>
      </c>
      <c r="I55" s="41">
        <f>I51-I53</f>
        <v>0</v>
      </c>
    </row>
    <row r="56" spans="2:9" ht="4.9000000000000004" customHeight="1" x14ac:dyDescent="0.25"/>
    <row r="57" spans="2:9" ht="12.75" customHeight="1" x14ac:dyDescent="0.25">
      <c r="B57" s="5" t="s">
        <v>47</v>
      </c>
    </row>
    <row r="58" spans="2:9" ht="12.75" customHeight="1" x14ac:dyDescent="0.25">
      <c r="B58" s="5" t="s">
        <v>57</v>
      </c>
    </row>
    <row r="59" spans="2:9" ht="6.75" customHeight="1" x14ac:dyDescent="0.25"/>
    <row r="60" spans="2:9" ht="15" customHeight="1" x14ac:dyDescent="0.25">
      <c r="B60" s="7" t="s">
        <v>14</v>
      </c>
      <c r="C60" s="7"/>
      <c r="D60" s="18"/>
      <c r="E60" s="18"/>
      <c r="F60" s="18"/>
      <c r="G60" s="18"/>
      <c r="H60" s="18"/>
      <c r="I60" s="18"/>
    </row>
    <row r="61" spans="2:9" ht="13.15" customHeight="1" x14ac:dyDescent="0.25">
      <c r="C61" s="47"/>
      <c r="D61" s="47"/>
      <c r="E61" s="82" t="s">
        <v>32</v>
      </c>
      <c r="F61" s="82"/>
      <c r="G61" s="82"/>
      <c r="H61" s="82"/>
      <c r="I61" s="82"/>
    </row>
    <row r="62" spans="2:9" ht="13.15" customHeight="1" x14ac:dyDescent="0.25">
      <c r="C62" s="47"/>
      <c r="D62" s="47"/>
      <c r="E62" s="46">
        <v>-0.25</v>
      </c>
      <c r="F62" s="46">
        <v>-0.1</v>
      </c>
      <c r="G62" s="47"/>
      <c r="H62" s="46">
        <v>0.1</v>
      </c>
      <c r="I62" s="46">
        <v>0.25</v>
      </c>
    </row>
    <row r="63" spans="2:9" ht="13.15" customHeight="1" x14ac:dyDescent="0.25">
      <c r="C63" s="82" t="s">
        <v>15</v>
      </c>
      <c r="D63" s="82"/>
      <c r="E63" s="35">
        <f>G63*0.75</f>
        <v>10.5</v>
      </c>
      <c r="F63" s="35">
        <f>G63*0.9</f>
        <v>12.6</v>
      </c>
      <c r="G63" s="35">
        <f>E9</f>
        <v>14</v>
      </c>
      <c r="H63" s="35">
        <f>G63*1.1</f>
        <v>15.400000000000002</v>
      </c>
      <c r="I63" s="35">
        <f>G63*1.25</f>
        <v>17.5</v>
      </c>
    </row>
    <row r="64" spans="2:9" ht="13.15" customHeight="1" x14ac:dyDescent="0.25">
      <c r="C64" s="56">
        <v>-0.25</v>
      </c>
      <c r="D64" s="42">
        <f>D66*0.75</f>
        <v>41.25</v>
      </c>
      <c r="E64" s="48">
        <f t="shared" ref="E64:I68" si="2">(E$63*$D64)-$G$50</f>
        <v>-58.528499999999951</v>
      </c>
      <c r="F64" s="49">
        <f t="shared" si="2"/>
        <v>28.096500000000049</v>
      </c>
      <c r="G64" s="49">
        <f t="shared" si="2"/>
        <v>85.846500000000049</v>
      </c>
      <c r="H64" s="49">
        <f t="shared" si="2"/>
        <v>143.59650000000016</v>
      </c>
      <c r="I64" s="50">
        <f t="shared" si="2"/>
        <v>230.22150000000005</v>
      </c>
    </row>
    <row r="65" spans="3:9" ht="13.15" customHeight="1" x14ac:dyDescent="0.25">
      <c r="C65" s="56">
        <v>-0.1</v>
      </c>
      <c r="D65" s="42">
        <f>D66*0.9</f>
        <v>49.5</v>
      </c>
      <c r="E65" s="51">
        <f t="shared" si="2"/>
        <v>28.096500000000049</v>
      </c>
      <c r="F65" s="35">
        <f t="shared" si="2"/>
        <v>132.04649999999998</v>
      </c>
      <c r="G65" s="35">
        <f t="shared" si="2"/>
        <v>201.34650000000005</v>
      </c>
      <c r="H65" s="35">
        <f t="shared" si="2"/>
        <v>270.64650000000012</v>
      </c>
      <c r="I65" s="52">
        <f t="shared" si="2"/>
        <v>374.59650000000005</v>
      </c>
    </row>
    <row r="66" spans="3:9" ht="13.15" customHeight="1" x14ac:dyDescent="0.25">
      <c r="C66" s="57" t="s">
        <v>33</v>
      </c>
      <c r="D66" s="42">
        <f>F9</f>
        <v>55</v>
      </c>
      <c r="E66" s="51">
        <f t="shared" si="2"/>
        <v>85.846500000000049</v>
      </c>
      <c r="F66" s="35">
        <f t="shared" si="2"/>
        <v>201.34650000000005</v>
      </c>
      <c r="G66" s="35">
        <f t="shared" si="2"/>
        <v>278.34650000000005</v>
      </c>
      <c r="H66" s="35">
        <f t="shared" si="2"/>
        <v>355.34650000000016</v>
      </c>
      <c r="I66" s="52">
        <f t="shared" si="2"/>
        <v>470.84650000000005</v>
      </c>
    </row>
    <row r="67" spans="3:9" ht="13.15" customHeight="1" x14ac:dyDescent="0.25">
      <c r="C67" s="56">
        <v>0.1</v>
      </c>
      <c r="D67" s="42">
        <f>D66*1.1</f>
        <v>60.500000000000007</v>
      </c>
      <c r="E67" s="51">
        <f t="shared" si="2"/>
        <v>143.59650000000016</v>
      </c>
      <c r="F67" s="35">
        <f t="shared" si="2"/>
        <v>270.64650000000012</v>
      </c>
      <c r="G67" s="35">
        <f t="shared" si="2"/>
        <v>355.34650000000016</v>
      </c>
      <c r="H67" s="35">
        <f t="shared" si="2"/>
        <v>440.04650000000032</v>
      </c>
      <c r="I67" s="52">
        <f t="shared" si="2"/>
        <v>567.09650000000033</v>
      </c>
    </row>
    <row r="68" spans="3:9" ht="13.15" customHeight="1" x14ac:dyDescent="0.25">
      <c r="C68" s="56">
        <v>0.25</v>
      </c>
      <c r="D68" s="42">
        <f>D66*1.25</f>
        <v>68.75</v>
      </c>
      <c r="E68" s="53">
        <f t="shared" si="2"/>
        <v>230.22150000000005</v>
      </c>
      <c r="F68" s="54">
        <f t="shared" si="2"/>
        <v>374.59650000000005</v>
      </c>
      <c r="G68" s="54">
        <f t="shared" si="2"/>
        <v>470.84650000000005</v>
      </c>
      <c r="H68" s="54">
        <f t="shared" si="2"/>
        <v>567.09650000000033</v>
      </c>
      <c r="I68" s="55">
        <f t="shared" si="2"/>
        <v>711.47150000000011</v>
      </c>
    </row>
  </sheetData>
  <sheetProtection password="CA5F" sheet="1"/>
  <mergeCells count="3">
    <mergeCell ref="E61:I61"/>
    <mergeCell ref="C63:D63"/>
    <mergeCell ref="B4:H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2026-10-01T21:56:05Z</dcterms:modified>
</cp:coreProperties>
</file>