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B18F39D3-903E-4990-A6C8-A0B84A910348}" xr6:coauthVersionLast="47" xr6:coauthVersionMax="47" xr10:uidLastSave="{00000000-0000-0000-0000-000000000000}"/>
  <bookViews>
    <workbookView xWindow="2295" yWindow="2295" windowWidth="21600" windowHeight="13005" xr2:uid="{C45D8FFA-DBF0-4635-9582-8B4AC64CC05D}"/>
  </bookViews>
  <sheets>
    <sheet name="Sheet1" sheetId="1" r:id="rId1"/>
  </sheets>
  <definedNames>
    <definedName name="_xlnm.Print_Area" localSheetId="0">Sheet1!$B$2:$I$71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G11" i="1"/>
  <c r="H11" i="1"/>
  <c r="I11" i="1"/>
  <c r="G13" i="1"/>
  <c r="H13" i="1"/>
  <c r="I13" i="1"/>
  <c r="G19" i="1"/>
  <c r="H19" i="1"/>
  <c r="G21" i="1"/>
  <c r="H21" i="1"/>
  <c r="G22" i="1"/>
  <c r="H22" i="1"/>
  <c r="G24" i="1"/>
  <c r="H24" i="1"/>
  <c r="G25" i="1"/>
  <c r="H25" i="1"/>
  <c r="G27" i="1"/>
  <c r="H27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E38" i="1"/>
  <c r="G38" i="1"/>
  <c r="H38" i="1"/>
  <c r="G40" i="1"/>
  <c r="H40" i="1"/>
  <c r="I40" i="1"/>
  <c r="G42" i="1"/>
  <c r="H42" i="1"/>
  <c r="G43" i="1"/>
  <c r="H43" i="1"/>
  <c r="G44" i="1"/>
  <c r="H44" i="1"/>
  <c r="G45" i="1"/>
  <c r="H45" i="1"/>
  <c r="G47" i="1"/>
  <c r="H47" i="1"/>
  <c r="I47" i="1"/>
  <c r="G48" i="1"/>
  <c r="H48" i="1"/>
  <c r="I48" i="1"/>
  <c r="G50" i="1"/>
  <c r="H50" i="1"/>
  <c r="G51" i="1"/>
  <c r="H51" i="1"/>
  <c r="G52" i="1"/>
  <c r="H52" i="1"/>
  <c r="G53" i="1"/>
  <c r="H53" i="1"/>
  <c r="G55" i="1"/>
  <c r="H55" i="1"/>
  <c r="I55" i="1"/>
  <c r="G56" i="1"/>
  <c r="H56" i="1"/>
  <c r="I56" i="1"/>
  <c r="G57" i="1"/>
  <c r="H57" i="1"/>
  <c r="I57" i="1"/>
  <c r="H59" i="1"/>
  <c r="G61" i="1"/>
  <c r="H61" i="1"/>
  <c r="I61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  <c r="D69" i="1"/>
  <c r="E69" i="1"/>
  <c r="F69" i="1"/>
  <c r="G69" i="1"/>
  <c r="H69" i="1"/>
  <c r="I69" i="1"/>
  <c r="D70" i="1"/>
  <c r="E70" i="1"/>
  <c r="F70" i="1"/>
  <c r="G70" i="1"/>
  <c r="H70" i="1"/>
  <c r="I70" i="1"/>
  <c r="D71" i="1"/>
  <c r="E71" i="1"/>
  <c r="F71" i="1"/>
  <c r="G71" i="1"/>
  <c r="H71" i="1"/>
  <c r="I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FF0EFBFC-2856-4BEC-921C-0689FF151E79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<sst xmlns="http://schemas.openxmlformats.org/spreadsheetml/2006/main" count="92" uniqueCount="63">
  <si>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</si>
  <si>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</si>
  <si>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</si>
  <si>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</si>
  <si>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</si>
  <si>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</si>
  <si>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</si>
  <si>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</si>
  <si>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</si>
  <si>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</si>
  <si>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</si>
  <si>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</si>
  <si>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</si>
  <si>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</si>
  <si>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</si>
  <si>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</si>
  <si>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</si>
  <si>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</si>
  <si>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</si>
  <si>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</si>
  <si>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</si>
  <si>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</si>
  <si>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Crop Insurance</t>
  </si>
  <si>
    <t>Fuel</t>
  </si>
  <si>
    <t>Repairs &amp; Maintenance</t>
  </si>
  <si>
    <t>Labor</t>
  </si>
  <si>
    <t>dollars</t>
  </si>
  <si>
    <t>Hauling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</si>
  <si>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</si>
  <si>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</si>
  <si>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</si>
  <si>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</si>
  <si>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</si>
  <si>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</si>
  <si>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</si>
  <si>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acre</t>
  </si>
  <si>
    <t>Insecticide &amp; Fungicide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</si>
  <si>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</si>
  <si>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</si>
  <si>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</si>
  <si>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</si>
  <si>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</si>
  <si>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</si>
  <si>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</si>
  <si>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</si>
  <si>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 xml:space="preserve">Seed </t>
  </si>
  <si>
    <t xml:space="preserve">      Crop Consultant</t>
  </si>
  <si>
    <t>Irrigation Repairs</t>
  </si>
  <si>
    <t xml:space="preserve">      Fuel</t>
  </si>
  <si>
    <t xml:space="preserve">     Repair &amp; Maintenance</t>
  </si>
  <si>
    <t>Machinery Ownership Costs</t>
  </si>
  <si>
    <t>ton</t>
  </si>
  <si>
    <t>Sugar Beets</t>
  </si>
  <si>
    <t>Northeastern Coloado - Irrigated Sugar Beets</t>
  </si>
  <si>
    <t>Payment on Coop Shares</t>
  </si>
  <si>
    <t>TONS PER ACRE</t>
  </si>
  <si>
    <t>ALTERNATIVE PRICES ($/ton)</t>
  </si>
  <si>
    <t>PER TON</t>
  </si>
  <si>
    <t>Your Farm</t>
  </si>
  <si>
    <t>Gross Receipts</t>
  </si>
  <si>
    <t xml:space="preserve"> Retained Revenue</t>
  </si>
  <si>
    <t>Interest (6 months @ 10%)</t>
  </si>
  <si>
    <t>Land ($8,500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</si>
</sst>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6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8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0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8" fontId="5" fillId="0" borderId="0" xfId="1" applyNumberFormat="1" applyFont="1" applyAlignment="1">
      <alignment vertical="center"/>
    </xf>
    <xf numFmtId="8" fontId="5" fillId="0" borderId="2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8" fontId="5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5" fillId="0" borderId="2" xfId="0" applyNumberFormat="1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8" fontId="9" fillId="0" borderId="0" xfId="0" applyNumberFormat="1" applyFont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40" fontId="9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3" borderId="13" xfId="0" applyFont="1" applyFill="1" applyBorder="1" applyAlignment="1" applyProtection="1">
      <alignment vertical="center"/>
      <protection locked="0"/>
    </xf>
    <xf numFmtId="40" fontId="5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164" fontId="5" fillId="3" borderId="13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vertical="center"/>
    </xf>
    <xf numFmtId="0" fontId="5" fillId="0" borderId="1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1E3BE9A0-CACD-2DCA-E92B-1A5906522A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6343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94AD-8093-4D40-927D-284018102665}">
  <sheetPr>
    <pageSetUpPr fitToPage="1"/>
  </sheetPr>
  <dimension ref="B2:M71"/>
  <sheetViews>
    <sheetView tabSelected="1" zoomScaleNormal="100" workbookViewId="0">
      <selection activeCell="G60" sqref="G60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5" t="s">
        <v>53</v>
      </c>
      <c r="C4" s="75"/>
      <c r="D4" s="75"/>
      <c r="E4" s="75"/>
      <c r="F4" s="75"/>
      <c r="G4" s="75"/>
      <c r="H4" s="75"/>
      <c r="I4" s="6">
        <v>2023</v>
      </c>
    </row>
    <row r="5" spans="2:9" ht="19.899999999999999" customHeight="1" x14ac:dyDescent="0.25">
      <c r="B5" s="60" t="s">
        <v>31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32</v>
      </c>
      <c r="G7" s="2" t="s">
        <v>18</v>
      </c>
      <c r="H7" s="2" t="s">
        <v>57</v>
      </c>
      <c r="I7" s="73" t="s">
        <v>58</v>
      </c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52</v>
      </c>
      <c r="C9" s="36"/>
      <c r="D9" s="11" t="s">
        <v>51</v>
      </c>
      <c r="E9" s="12">
        <v>57.6</v>
      </c>
      <c r="F9" s="11">
        <v>33.700000000000003</v>
      </c>
      <c r="G9" s="13">
        <f>E9*F9</f>
        <v>1941.1200000000001</v>
      </c>
      <c r="H9" s="12">
        <f>G9/F9</f>
        <v>57.6</v>
      </c>
    </row>
    <row r="10" spans="2:9" ht="13.9" customHeight="1" x14ac:dyDescent="0.25">
      <c r="B10" s="36"/>
      <c r="C10" s="36"/>
      <c r="D10" s="11" t="s">
        <v>51</v>
      </c>
      <c r="E10" s="12"/>
      <c r="F10" s="11"/>
      <c r="G10" s="13">
        <f>E10*F10</f>
        <v>0</v>
      </c>
      <c r="H10" s="12">
        <v>0</v>
      </c>
    </row>
    <row r="11" spans="2:9" ht="13.9" customHeight="1" x14ac:dyDescent="0.25">
      <c r="B11" s="36" t="s">
        <v>58</v>
      </c>
      <c r="C11" s="36"/>
      <c r="D11" s="11" t="s">
        <v>51</v>
      </c>
      <c r="E11" s="70"/>
      <c r="F11" s="71"/>
      <c r="G11" s="72">
        <f>E11*F11</f>
        <v>0</v>
      </c>
      <c r="H11" s="72">
        <f>E11</f>
        <v>0</v>
      </c>
      <c r="I11" s="72">
        <f>E11*F11</f>
        <v>0</v>
      </c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59</v>
      </c>
      <c r="C13" s="39"/>
      <c r="D13" s="40"/>
      <c r="E13" s="41"/>
      <c r="F13" s="41"/>
      <c r="G13" s="42">
        <f>SUM(G9:G12)</f>
        <v>1941.1200000000001</v>
      </c>
      <c r="H13" s="43">
        <f>SUM(H9:H12)</f>
        <v>57.6</v>
      </c>
      <c r="I13" s="42">
        <f>SUM(I7:I12)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57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41</v>
      </c>
      <c r="C18" s="36"/>
    </row>
    <row r="19" spans="2:13" ht="13.9" customHeight="1" x14ac:dyDescent="0.25">
      <c r="B19" s="61" t="s">
        <v>45</v>
      </c>
      <c r="C19" s="36"/>
      <c r="D19" s="11" t="s">
        <v>35</v>
      </c>
      <c r="E19" s="21">
        <v>173.03</v>
      </c>
      <c r="F19" s="67">
        <v>1</v>
      </c>
      <c r="G19" s="21">
        <f>E19*F19</f>
        <v>173.03</v>
      </c>
      <c r="H19" s="21">
        <f>G19/$F$9</f>
        <v>5.1344213649851627</v>
      </c>
      <c r="I19" s="66"/>
    </row>
    <row r="20" spans="2:13" ht="13.9" customHeight="1" x14ac:dyDescent="0.25">
      <c r="B20" s="36" t="s">
        <v>38</v>
      </c>
      <c r="C20" s="36"/>
    </row>
    <row r="21" spans="2:13" ht="13.9" customHeight="1" x14ac:dyDescent="0.25">
      <c r="B21" s="61" t="s">
        <v>37</v>
      </c>
      <c r="C21" s="36"/>
      <c r="D21" s="11" t="s">
        <v>26</v>
      </c>
      <c r="E21" s="21">
        <v>102</v>
      </c>
      <c r="F21" s="22">
        <v>1</v>
      </c>
      <c r="G21" s="21">
        <f>E21*F21</f>
        <v>102</v>
      </c>
      <c r="H21" s="21">
        <f>G21/$F$9</f>
        <v>3.0267062314540056</v>
      </c>
      <c r="I21" s="66"/>
    </row>
    <row r="22" spans="2:13" ht="13.9" customHeight="1" x14ac:dyDescent="0.25">
      <c r="B22" s="61" t="s">
        <v>21</v>
      </c>
      <c r="C22" s="36"/>
      <c r="D22" s="11" t="s">
        <v>35</v>
      </c>
      <c r="E22" s="21">
        <v>7</v>
      </c>
      <c r="F22" s="22">
        <v>1</v>
      </c>
      <c r="G22" s="21">
        <f>E22*F22</f>
        <v>7</v>
      </c>
      <c r="H22" s="21">
        <f>G22/$F$9</f>
        <v>0.20771513353115725</v>
      </c>
      <c r="I22" s="66"/>
    </row>
    <row r="23" spans="2:13" ht="13.9" customHeight="1" x14ac:dyDescent="0.25">
      <c r="B23" s="36" t="s">
        <v>33</v>
      </c>
      <c r="C23" s="36"/>
    </row>
    <row r="24" spans="2:13" ht="13.9" customHeight="1" x14ac:dyDescent="0.25">
      <c r="B24" s="61" t="s">
        <v>40</v>
      </c>
      <c r="C24" s="36"/>
      <c r="D24" s="11" t="s">
        <v>26</v>
      </c>
      <c r="E24" s="21">
        <v>67.989999999999995</v>
      </c>
      <c r="F24" s="22">
        <v>1</v>
      </c>
      <c r="G24" s="21">
        <f>E24*F24</f>
        <v>67.989999999999995</v>
      </c>
      <c r="H24" s="21">
        <f>G24/$F$9</f>
        <v>2.0175074183976256</v>
      </c>
      <c r="I24" s="66"/>
    </row>
    <row r="25" spans="2:13" ht="13.9" customHeight="1" x14ac:dyDescent="0.25">
      <c r="B25" s="61" t="s">
        <v>21</v>
      </c>
      <c r="C25" s="36"/>
      <c r="D25" s="11" t="s">
        <v>35</v>
      </c>
      <c r="E25" s="21">
        <v>7</v>
      </c>
      <c r="F25" s="22">
        <v>1</v>
      </c>
      <c r="G25" s="21">
        <f>E25*F25</f>
        <v>7</v>
      </c>
      <c r="H25" s="21">
        <f>G25/$F$9</f>
        <v>0.20771513353115725</v>
      </c>
      <c r="I25" s="66"/>
    </row>
    <row r="26" spans="2:13" ht="13.9" customHeight="1" x14ac:dyDescent="0.25">
      <c r="B26" s="36" t="s">
        <v>36</v>
      </c>
      <c r="C26" s="36"/>
    </row>
    <row r="27" spans="2:13" ht="13.9" customHeight="1" x14ac:dyDescent="0.25">
      <c r="B27" s="61" t="s">
        <v>40</v>
      </c>
      <c r="C27" s="36"/>
      <c r="D27" s="11" t="s">
        <v>26</v>
      </c>
      <c r="E27" s="21">
        <v>30.84</v>
      </c>
      <c r="F27" s="22">
        <v>1</v>
      </c>
      <c r="G27" s="21">
        <f>E27*F27</f>
        <v>30.84</v>
      </c>
      <c r="H27" s="21">
        <f>G27/$F$9</f>
        <v>0.91513353115726992</v>
      </c>
      <c r="I27" s="66"/>
    </row>
    <row r="28" spans="2:13" ht="13.9" customHeight="1" x14ac:dyDescent="0.25">
      <c r="B28" s="36" t="s">
        <v>39</v>
      </c>
      <c r="C28" s="36"/>
      <c r="D28" s="11"/>
      <c r="E28" s="21"/>
      <c r="F28" s="22"/>
      <c r="G28" s="21"/>
      <c r="H28" s="21"/>
    </row>
    <row r="29" spans="2:13" ht="13.9" customHeight="1" x14ac:dyDescent="0.25">
      <c r="B29" s="61" t="s">
        <v>44</v>
      </c>
      <c r="C29" s="36"/>
      <c r="D29" s="11" t="s">
        <v>26</v>
      </c>
      <c r="E29" s="21">
        <v>70</v>
      </c>
      <c r="F29" s="22">
        <v>1</v>
      </c>
      <c r="G29" s="21">
        <f t="shared" ref="G29:G38" si="0">E29*F29</f>
        <v>70</v>
      </c>
      <c r="H29" s="21">
        <f>G29/$F$9</f>
        <v>2.0771513353115725</v>
      </c>
      <c r="I29" s="66"/>
      <c r="K29" s="41"/>
    </row>
    <row r="30" spans="2:13" ht="13.9" customHeight="1" x14ac:dyDescent="0.25">
      <c r="B30" s="61" t="s">
        <v>42</v>
      </c>
      <c r="C30" s="36"/>
      <c r="D30" s="11" t="s">
        <v>35</v>
      </c>
      <c r="E30" s="21">
        <v>63.51</v>
      </c>
      <c r="F30" s="22">
        <v>1</v>
      </c>
      <c r="G30" s="21">
        <f t="shared" si="0"/>
        <v>63.51</v>
      </c>
      <c r="H30" s="21">
        <f>G30/$F$9</f>
        <v>1.8845697329376851</v>
      </c>
      <c r="I30" s="66"/>
      <c r="K30" s="36"/>
      <c r="M30" s="68"/>
    </row>
    <row r="31" spans="2:13" ht="13.9" customHeight="1" x14ac:dyDescent="0.25">
      <c r="B31" s="61" t="s">
        <v>47</v>
      </c>
      <c r="C31" s="36"/>
      <c r="D31" s="11" t="s">
        <v>26</v>
      </c>
      <c r="E31" s="21">
        <v>16.32</v>
      </c>
      <c r="F31" s="22">
        <v>1</v>
      </c>
      <c r="G31" s="21">
        <f t="shared" si="0"/>
        <v>16.32</v>
      </c>
      <c r="H31" s="21">
        <f>G31/$F$9</f>
        <v>0.48427299703264093</v>
      </c>
      <c r="I31" s="66"/>
      <c r="K31" s="36"/>
      <c r="M31" s="68"/>
    </row>
    <row r="32" spans="2:13" ht="13.9" customHeight="1" x14ac:dyDescent="0.25">
      <c r="B32" s="61" t="s">
        <v>25</v>
      </c>
      <c r="C32" s="36"/>
      <c r="D32" s="11" t="s">
        <v>43</v>
      </c>
      <c r="E32" s="21">
        <v>12.23</v>
      </c>
      <c r="F32" s="22">
        <v>1</v>
      </c>
      <c r="G32" s="21">
        <f t="shared" si="0"/>
        <v>12.23</v>
      </c>
      <c r="H32" s="21">
        <f t="shared" ref="H32:H38" si="1">G32/$F$9</f>
        <v>0.36290801186943616</v>
      </c>
      <c r="I32" s="66"/>
      <c r="K32" s="36"/>
      <c r="M32" s="68"/>
    </row>
    <row r="33" spans="2:13" ht="13.9" customHeight="1" x14ac:dyDescent="0.25">
      <c r="B33" s="5" t="s">
        <v>46</v>
      </c>
      <c r="C33" s="36"/>
      <c r="D33" s="11" t="s">
        <v>35</v>
      </c>
      <c r="E33" s="21">
        <v>13</v>
      </c>
      <c r="F33" s="22">
        <v>1</v>
      </c>
      <c r="G33" s="21">
        <f t="shared" si="0"/>
        <v>13</v>
      </c>
      <c r="H33" s="21">
        <f t="shared" si="1"/>
        <v>0.38575667655786344</v>
      </c>
      <c r="I33" s="66"/>
      <c r="K33" s="36"/>
      <c r="M33" s="68"/>
    </row>
    <row r="34" spans="2:13" ht="13.9" customHeight="1" x14ac:dyDescent="0.25">
      <c r="B34" s="36" t="s">
        <v>22</v>
      </c>
      <c r="C34" s="36"/>
      <c r="D34" s="11" t="s">
        <v>26</v>
      </c>
      <c r="E34" s="21">
        <v>3.3</v>
      </c>
      <c r="F34" s="22">
        <v>1</v>
      </c>
      <c r="G34" s="21">
        <f t="shared" si="0"/>
        <v>3.3</v>
      </c>
      <c r="H34" s="21">
        <f t="shared" si="1"/>
        <v>9.7922848664688408E-2</v>
      </c>
      <c r="I34" s="66"/>
      <c r="K34" s="36"/>
      <c r="M34" s="68"/>
    </row>
    <row r="35" spans="2:13" ht="13.9" customHeight="1" x14ac:dyDescent="0.25">
      <c r="B35" s="36" t="s">
        <v>23</v>
      </c>
      <c r="C35" s="36"/>
      <c r="D35" s="11" t="s">
        <v>26</v>
      </c>
      <c r="E35" s="21">
        <v>20.260000000000002</v>
      </c>
      <c r="F35" s="22">
        <v>1</v>
      </c>
      <c r="G35" s="21">
        <f t="shared" si="0"/>
        <v>20.260000000000002</v>
      </c>
      <c r="H35" s="21">
        <f t="shared" si="1"/>
        <v>0.60118694362017799</v>
      </c>
      <c r="I35" s="66"/>
    </row>
    <row r="36" spans="2:13" ht="13.9" customHeight="1" x14ac:dyDescent="0.25">
      <c r="B36" s="36" t="s">
        <v>24</v>
      </c>
      <c r="C36" s="36"/>
      <c r="D36" s="11" t="s">
        <v>26</v>
      </c>
      <c r="E36" s="21">
        <v>16.350000000000001</v>
      </c>
      <c r="F36" s="22">
        <v>1</v>
      </c>
      <c r="G36" s="21">
        <f t="shared" si="0"/>
        <v>16.350000000000001</v>
      </c>
      <c r="H36" s="21">
        <f t="shared" si="1"/>
        <v>0.48516320474777447</v>
      </c>
      <c r="I36" s="66"/>
    </row>
    <row r="37" spans="2:13" ht="13.9" customHeight="1" x14ac:dyDescent="0.25">
      <c r="B37" s="36" t="s">
        <v>60</v>
      </c>
      <c r="C37" s="36"/>
      <c r="D37" s="11" t="s">
        <v>26</v>
      </c>
      <c r="E37" s="21">
        <v>2.5</v>
      </c>
      <c r="F37" s="22">
        <v>29</v>
      </c>
      <c r="G37" s="21">
        <f t="shared" si="0"/>
        <v>72.5</v>
      </c>
      <c r="H37" s="21">
        <f t="shared" si="1"/>
        <v>2.1513353115727001</v>
      </c>
      <c r="I37" s="66"/>
    </row>
    <row r="38" spans="2:13" ht="13.9" customHeight="1" x14ac:dyDescent="0.25">
      <c r="B38" s="36" t="s">
        <v>61</v>
      </c>
      <c r="C38" s="36"/>
      <c r="D38" s="11" t="s">
        <v>26</v>
      </c>
      <c r="E38" s="21">
        <f>SUM(E19:E36)*0.1/2</f>
        <v>30.141500000000004</v>
      </c>
      <c r="F38" s="22">
        <v>1</v>
      </c>
      <c r="G38" s="21">
        <f t="shared" si="0"/>
        <v>30.141500000000004</v>
      </c>
      <c r="H38" s="21">
        <f t="shared" si="1"/>
        <v>0.89440652818991107</v>
      </c>
      <c r="I38" s="66"/>
    </row>
    <row r="39" spans="2:13" ht="4.9000000000000004" customHeight="1" x14ac:dyDescent="0.25">
      <c r="B39" s="24"/>
      <c r="C39" s="24"/>
      <c r="D39" s="25"/>
      <c r="E39" s="23"/>
      <c r="F39" s="25"/>
      <c r="G39" s="23"/>
      <c r="H39" s="23"/>
      <c r="I39" s="23"/>
    </row>
    <row r="40" spans="2:13" ht="13.9" customHeight="1" x14ac:dyDescent="0.25">
      <c r="B40" s="36" t="s">
        <v>5</v>
      </c>
      <c r="C40" s="36"/>
      <c r="D40" s="11"/>
      <c r="F40" s="11"/>
      <c r="G40" s="26">
        <f>SUM(G18:G39)</f>
        <v>705.47149999999999</v>
      </c>
      <c r="H40" s="26">
        <f>SUM(H18:H39)</f>
        <v>20.933872403560834</v>
      </c>
      <c r="I40" s="26">
        <f>SUM(I18:I39)</f>
        <v>0</v>
      </c>
      <c r="K40" s="12"/>
    </row>
    <row r="41" spans="2:13" ht="13.9" customHeight="1" x14ac:dyDescent="0.25">
      <c r="B41" s="5" t="s">
        <v>6</v>
      </c>
      <c r="D41" s="11"/>
      <c r="F41" s="11"/>
    </row>
    <row r="42" spans="2:13" ht="13.9" customHeight="1" x14ac:dyDescent="0.25">
      <c r="B42" s="5" t="s">
        <v>48</v>
      </c>
      <c r="D42" s="11" t="s">
        <v>26</v>
      </c>
      <c r="E42" s="69">
        <v>21.88</v>
      </c>
      <c r="F42" s="11">
        <v>1</v>
      </c>
      <c r="G42" s="21">
        <f>E42*F42</f>
        <v>21.88</v>
      </c>
      <c r="H42" s="21">
        <f>G42/$F$9</f>
        <v>0.64925816023738869</v>
      </c>
      <c r="I42" s="66"/>
    </row>
    <row r="43" spans="2:13" ht="13.9" customHeight="1" x14ac:dyDescent="0.25">
      <c r="B43" s="5" t="s">
        <v>49</v>
      </c>
      <c r="D43" s="11" t="s">
        <v>26</v>
      </c>
      <c r="E43" s="5">
        <v>111</v>
      </c>
      <c r="F43" s="11">
        <v>1</v>
      </c>
      <c r="G43" s="21">
        <f>E43*F43</f>
        <v>111</v>
      </c>
      <c r="H43" s="21">
        <f>G43/$F$9</f>
        <v>3.2937685459940651</v>
      </c>
      <c r="I43" s="66"/>
    </row>
    <row r="44" spans="2:13" ht="13.9" customHeight="1" x14ac:dyDescent="0.25">
      <c r="B44" s="36" t="s">
        <v>25</v>
      </c>
      <c r="C44" s="36"/>
      <c r="D44" s="11" t="s">
        <v>26</v>
      </c>
      <c r="E44" s="21">
        <v>11.47</v>
      </c>
      <c r="F44" s="22">
        <v>1</v>
      </c>
      <c r="G44" s="21">
        <f>E44*F44</f>
        <v>11.47</v>
      </c>
      <c r="H44" s="21">
        <f>G44/$F$9</f>
        <v>0.34035608308605342</v>
      </c>
      <c r="I44" s="66"/>
    </row>
    <row r="45" spans="2:13" ht="13.9" customHeight="1" x14ac:dyDescent="0.25">
      <c r="B45" s="36" t="s">
        <v>27</v>
      </c>
      <c r="C45" s="36"/>
      <c r="D45" s="11" t="s">
        <v>34</v>
      </c>
      <c r="E45" s="21">
        <v>137</v>
      </c>
      <c r="F45" s="22">
        <v>1</v>
      </c>
      <c r="G45" s="21">
        <f>E45*F45</f>
        <v>137</v>
      </c>
      <c r="H45" s="21">
        <f>G45/$F$9</f>
        <v>4.0652818991097917</v>
      </c>
      <c r="I45" s="66"/>
    </row>
    <row r="46" spans="2:13" ht="4.9000000000000004" customHeight="1" x14ac:dyDescent="0.25">
      <c r="B46" s="45"/>
      <c r="C46" s="45"/>
      <c r="D46" s="25"/>
      <c r="E46" s="23"/>
      <c r="F46" s="25"/>
      <c r="G46" s="23"/>
      <c r="H46" s="23"/>
      <c r="I46" s="23"/>
    </row>
    <row r="47" spans="2:13" ht="13.9" customHeight="1" thickBot="1" x14ac:dyDescent="0.3">
      <c r="B47" s="46" t="s">
        <v>7</v>
      </c>
      <c r="C47" s="46"/>
      <c r="D47" s="15"/>
      <c r="E47" s="17"/>
      <c r="F47" s="15"/>
      <c r="G47" s="27">
        <f>SUM(G42:G46)</f>
        <v>281.35000000000002</v>
      </c>
      <c r="H47" s="27">
        <f>G47/F9</f>
        <v>8.3486646884273004</v>
      </c>
      <c r="I47" s="27">
        <f>SUM(I44:I46)</f>
        <v>0</v>
      </c>
      <c r="K47" s="12"/>
    </row>
    <row r="48" spans="2:13" ht="13.9" customHeight="1" thickTop="1" x14ac:dyDescent="0.25">
      <c r="B48" s="39" t="s">
        <v>8</v>
      </c>
      <c r="C48" s="39"/>
      <c r="D48" s="40"/>
      <c r="E48" s="41"/>
      <c r="F48" s="40"/>
      <c r="G48" s="43">
        <f>G40+G47</f>
        <v>986.82150000000001</v>
      </c>
      <c r="H48" s="43">
        <f>G48/F9</f>
        <v>29.282537091988129</v>
      </c>
      <c r="I48" s="43">
        <f>I40+I47</f>
        <v>0</v>
      </c>
    </row>
    <row r="49" spans="2:9" ht="13.9" customHeight="1" x14ac:dyDescent="0.25">
      <c r="B49" s="5" t="s">
        <v>9</v>
      </c>
      <c r="D49" s="11"/>
      <c r="F49" s="11"/>
    </row>
    <row r="50" spans="2:9" ht="13.9" customHeight="1" x14ac:dyDescent="0.25">
      <c r="B50" s="36" t="s">
        <v>28</v>
      </c>
      <c r="C50" s="36"/>
      <c r="D50" s="11" t="s">
        <v>26</v>
      </c>
      <c r="E50" s="21">
        <v>12.42</v>
      </c>
      <c r="F50" s="22">
        <v>1</v>
      </c>
      <c r="G50" s="21">
        <f>E50/F50</f>
        <v>12.42</v>
      </c>
      <c r="H50" s="21">
        <f>G50/$F$9</f>
        <v>0.36854599406528188</v>
      </c>
      <c r="I50" s="66"/>
    </row>
    <row r="51" spans="2:9" ht="13.9" customHeight="1" x14ac:dyDescent="0.25">
      <c r="B51" s="36" t="s">
        <v>50</v>
      </c>
      <c r="C51" s="36"/>
      <c r="D51" s="11" t="s">
        <v>26</v>
      </c>
      <c r="E51" s="21">
        <v>66.86</v>
      </c>
      <c r="F51" s="22">
        <v>1</v>
      </c>
      <c r="G51" s="21">
        <f>E51/F51</f>
        <v>66.86</v>
      </c>
      <c r="H51" s="21">
        <f>G51/$F$9</f>
        <v>1.9839762611275962</v>
      </c>
      <c r="I51" s="66"/>
    </row>
    <row r="52" spans="2:9" ht="13.9" customHeight="1" x14ac:dyDescent="0.25">
      <c r="B52" s="36" t="s">
        <v>54</v>
      </c>
      <c r="C52" s="36"/>
      <c r="D52" s="11" t="s">
        <v>26</v>
      </c>
      <c r="E52" s="21">
        <v>28.5</v>
      </c>
      <c r="F52" s="22">
        <v>1</v>
      </c>
      <c r="G52" s="21">
        <f>E52/F52</f>
        <v>28.5</v>
      </c>
      <c r="H52" s="21">
        <f>G52/$F$9</f>
        <v>0.84569732937685449</v>
      </c>
      <c r="I52" s="66"/>
    </row>
    <row r="53" spans="2:9" ht="13.9" customHeight="1" x14ac:dyDescent="0.25">
      <c r="B53" s="36" t="s">
        <v>29</v>
      </c>
      <c r="C53" s="36"/>
      <c r="D53" s="11" t="s">
        <v>26</v>
      </c>
      <c r="E53" s="21">
        <v>21.47</v>
      </c>
      <c r="F53" s="22">
        <v>1</v>
      </c>
      <c r="G53" s="21">
        <f>E53/F53</f>
        <v>21.47</v>
      </c>
      <c r="H53" s="21">
        <f>G53/$F$9</f>
        <v>0.63709198813056367</v>
      </c>
      <c r="I53" s="66"/>
    </row>
    <row r="54" spans="2:9" ht="4.9000000000000004" customHeight="1" x14ac:dyDescent="0.25">
      <c r="B54" s="45"/>
      <c r="C54" s="45"/>
      <c r="D54" s="25"/>
      <c r="E54" s="23"/>
      <c r="F54" s="23"/>
      <c r="G54" s="23"/>
      <c r="H54" s="23"/>
      <c r="I54" s="23"/>
    </row>
    <row r="55" spans="2:9" ht="13.9" customHeight="1" thickBot="1" x14ac:dyDescent="0.3">
      <c r="B55" s="47" t="s">
        <v>10</v>
      </c>
      <c r="C55" s="47"/>
      <c r="D55" s="28"/>
      <c r="E55" s="29"/>
      <c r="F55" s="29"/>
      <c r="G55" s="30">
        <f>SUM(G50:G54)</f>
        <v>129.25</v>
      </c>
      <c r="H55" s="30">
        <f>G55/F9</f>
        <v>3.8353115727002964</v>
      </c>
      <c r="I55" s="30">
        <f>SUM(I50:I54)</f>
        <v>0</v>
      </c>
    </row>
    <row r="56" spans="2:9" ht="16.149999999999999" customHeight="1" thickTop="1" thickBot="1" x14ac:dyDescent="0.3">
      <c r="B56" s="31" t="s">
        <v>30</v>
      </c>
      <c r="C56" s="31"/>
      <c r="D56" s="32"/>
      <c r="E56" s="31"/>
      <c r="F56" s="31"/>
      <c r="G56" s="33">
        <f>G48+G55</f>
        <v>1116.0715</v>
      </c>
      <c r="H56" s="33">
        <f>G56/F9</f>
        <v>33.117848664688424</v>
      </c>
      <c r="I56" s="33">
        <f>I48+I55</f>
        <v>0</v>
      </c>
    </row>
    <row r="57" spans="2:9" ht="16.149999999999999" customHeight="1" thickTop="1" thickBot="1" x14ac:dyDescent="0.3">
      <c r="B57" s="31" t="s">
        <v>11</v>
      </c>
      <c r="C57" s="31"/>
      <c r="D57" s="32"/>
      <c r="E57" s="31"/>
      <c r="F57" s="31"/>
      <c r="G57" s="33">
        <f>G13-G56</f>
        <v>825.0485000000001</v>
      </c>
      <c r="H57" s="33">
        <f>G57/F9</f>
        <v>24.482151335311574</v>
      </c>
      <c r="I57" s="33">
        <f>I13-I56</f>
        <v>0</v>
      </c>
    </row>
    <row r="58" spans="2:9" ht="13.9" customHeight="1" thickTop="1" x14ac:dyDescent="0.25">
      <c r="B58" s="5" t="s">
        <v>12</v>
      </c>
      <c r="D58" s="11"/>
    </row>
    <row r="59" spans="2:9" ht="13.9" customHeight="1" x14ac:dyDescent="0.25">
      <c r="B59" s="36" t="s">
        <v>62</v>
      </c>
      <c r="C59" s="36"/>
      <c r="D59" s="11"/>
      <c r="G59" s="21">
        <v>314.5</v>
      </c>
      <c r="H59" s="21">
        <f>G59/$F$9</f>
        <v>9.3323442136498507</v>
      </c>
      <c r="I59" s="66"/>
    </row>
    <row r="60" spans="2:9" ht="4.9000000000000004" customHeight="1" thickBot="1" x14ac:dyDescent="0.3">
      <c r="B60" s="14"/>
      <c r="C60" s="14"/>
      <c r="D60" s="15"/>
      <c r="E60" s="17"/>
      <c r="F60" s="17"/>
      <c r="G60" s="34"/>
      <c r="H60" s="35"/>
      <c r="I60" s="17"/>
    </row>
    <row r="61" spans="2:9" ht="15" customHeight="1" thickTop="1" x14ac:dyDescent="0.25">
      <c r="B61" s="41" t="s">
        <v>13</v>
      </c>
      <c r="C61" s="41"/>
      <c r="D61" s="40"/>
      <c r="E61" s="41"/>
      <c r="F61" s="41"/>
      <c r="G61" s="43">
        <f>G57-G59</f>
        <v>510.5485000000001</v>
      </c>
      <c r="H61" s="43">
        <f>G61/$F$9</f>
        <v>15.149807121661723</v>
      </c>
      <c r="I61" s="43">
        <f>I57-I59</f>
        <v>0</v>
      </c>
    </row>
    <row r="62" spans="2:9" ht="4.9000000000000004" customHeight="1" x14ac:dyDescent="0.25"/>
    <row r="63" spans="2:9" ht="15" customHeight="1" x14ac:dyDescent="0.25">
      <c r="B63" s="7" t="s">
        <v>14</v>
      </c>
      <c r="C63" s="7"/>
      <c r="D63" s="20"/>
      <c r="E63" s="20"/>
      <c r="F63" s="20"/>
      <c r="G63" s="20"/>
      <c r="H63" s="20"/>
      <c r="I63" s="20"/>
    </row>
    <row r="64" spans="2:9" ht="13.15" customHeight="1" x14ac:dyDescent="0.25">
      <c r="C64" s="49"/>
      <c r="D64" s="49"/>
      <c r="E64" s="74" t="s">
        <v>56</v>
      </c>
      <c r="F64" s="74"/>
      <c r="G64" s="74"/>
      <c r="H64" s="74"/>
      <c r="I64" s="74"/>
    </row>
    <row r="65" spans="3:9" ht="13.15" customHeight="1" x14ac:dyDescent="0.25">
      <c r="C65" s="49"/>
      <c r="D65" s="49"/>
      <c r="E65" s="48">
        <v>-0.25</v>
      </c>
      <c r="F65" s="48">
        <v>-0.1</v>
      </c>
      <c r="G65" s="49"/>
      <c r="H65" s="48">
        <v>0.1</v>
      </c>
      <c r="I65" s="48">
        <v>0.25</v>
      </c>
    </row>
    <row r="66" spans="3:9" ht="13.15" customHeight="1" x14ac:dyDescent="0.25">
      <c r="C66" s="74" t="s">
        <v>15</v>
      </c>
      <c r="D66" s="74"/>
      <c r="E66" s="37">
        <f>G66*0.75</f>
        <v>43.2</v>
      </c>
      <c r="F66" s="37">
        <f>G66*0.9</f>
        <v>51.84</v>
      </c>
      <c r="G66" s="37">
        <f>E9</f>
        <v>57.6</v>
      </c>
      <c r="H66" s="37">
        <f>G66*1.1</f>
        <v>63.360000000000007</v>
      </c>
      <c r="I66" s="37">
        <f>G66*1.25</f>
        <v>72</v>
      </c>
    </row>
    <row r="67" spans="3:9" ht="13.15" customHeight="1" x14ac:dyDescent="0.25">
      <c r="C67" s="58">
        <v>-0.25</v>
      </c>
      <c r="D67" s="44">
        <f>D69*0.75</f>
        <v>25.275000000000002</v>
      </c>
      <c r="E67" s="50">
        <f>(E$66*$D67)-$G$56</f>
        <v>-24.191499999999905</v>
      </c>
      <c r="F67" s="51">
        <f t="shared" ref="F67:I71" si="2">(F$66*$D67)-$G$56</f>
        <v>194.18450000000007</v>
      </c>
      <c r="G67" s="51">
        <f t="shared" si="2"/>
        <v>339.76850000000013</v>
      </c>
      <c r="H67" s="51">
        <f t="shared" si="2"/>
        <v>485.35250000000019</v>
      </c>
      <c r="I67" s="52">
        <f t="shared" si="2"/>
        <v>703.72850000000017</v>
      </c>
    </row>
    <row r="68" spans="3:9" ht="13.15" customHeight="1" x14ac:dyDescent="0.25">
      <c r="C68" s="58">
        <v>-0.1</v>
      </c>
      <c r="D68" s="44">
        <f>D69*0.9</f>
        <v>30.330000000000002</v>
      </c>
      <c r="E68" s="53">
        <f>(E$66*$D68)-$G$56</f>
        <v>194.18450000000007</v>
      </c>
      <c r="F68" s="37">
        <f t="shared" si="2"/>
        <v>456.23570000000018</v>
      </c>
      <c r="G68" s="37">
        <f t="shared" si="2"/>
        <v>630.93650000000002</v>
      </c>
      <c r="H68" s="37">
        <f t="shared" si="2"/>
        <v>805.63730000000032</v>
      </c>
      <c r="I68" s="54">
        <f t="shared" si="2"/>
        <v>1067.6885000000002</v>
      </c>
    </row>
    <row r="69" spans="3:9" ht="13.15" customHeight="1" x14ac:dyDescent="0.25">
      <c r="C69" s="59" t="s">
        <v>55</v>
      </c>
      <c r="D69" s="44">
        <f>F9</f>
        <v>33.700000000000003</v>
      </c>
      <c r="E69" s="53">
        <f>(E$66*$D69)-$G$56</f>
        <v>339.76850000000013</v>
      </c>
      <c r="F69" s="37">
        <f t="shared" si="2"/>
        <v>630.93650000000025</v>
      </c>
      <c r="G69" s="37">
        <f t="shared" si="2"/>
        <v>825.0485000000001</v>
      </c>
      <c r="H69" s="37">
        <f t="shared" si="2"/>
        <v>1019.1605000000004</v>
      </c>
      <c r="I69" s="54">
        <f t="shared" si="2"/>
        <v>1310.3285000000001</v>
      </c>
    </row>
    <row r="70" spans="3:9" ht="13.15" customHeight="1" x14ac:dyDescent="0.25">
      <c r="C70" s="58">
        <v>0.1</v>
      </c>
      <c r="D70" s="44">
        <f>D69*1.1</f>
        <v>37.070000000000007</v>
      </c>
      <c r="E70" s="53">
        <f>(E$66*$D70)-$G$56</f>
        <v>485.35250000000042</v>
      </c>
      <c r="F70" s="37">
        <f t="shared" si="2"/>
        <v>805.63730000000055</v>
      </c>
      <c r="G70" s="37">
        <f t="shared" si="2"/>
        <v>1019.1605000000004</v>
      </c>
      <c r="H70" s="37">
        <f t="shared" si="2"/>
        <v>1232.6837000000005</v>
      </c>
      <c r="I70" s="54">
        <f t="shared" si="2"/>
        <v>1552.9685000000004</v>
      </c>
    </row>
    <row r="71" spans="3:9" ht="13.15" customHeight="1" x14ac:dyDescent="0.25">
      <c r="C71" s="58">
        <v>0.25</v>
      </c>
      <c r="D71" s="44">
        <f>D69*1.25</f>
        <v>42.125</v>
      </c>
      <c r="E71" s="55">
        <f>(E$66*$D71)-$G$56</f>
        <v>703.72850000000017</v>
      </c>
      <c r="F71" s="56">
        <f t="shared" si="2"/>
        <v>1067.6885000000002</v>
      </c>
      <c r="G71" s="56">
        <f t="shared" si="2"/>
        <v>1310.3285000000001</v>
      </c>
      <c r="H71" s="56">
        <f t="shared" si="2"/>
        <v>1552.9685000000004</v>
      </c>
      <c r="I71" s="57">
        <f t="shared" si="2"/>
        <v>1916.9285</v>
      </c>
    </row>
  </sheetData>
  <sheetProtection password="CA5F" sheet="1"/>
  <mergeCells count="3">
    <mergeCell ref="E64:I64"/>
    <mergeCell ref="C66:D66"/>
    <mergeCell ref="B4:H4"/>
  </mergeCells>
  <printOptions horizontalCentered="1"/>
  <pageMargins left="0.45" right="0.45" top="0.5" bottom="0.5" header="0.3" footer="0.3"/>
  <pageSetup scale="7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2020-06-29T21:40:55Z</cp:lastPrinted>
  <dcterms:created xsi:type="dcterms:W3CDTF">2015-12-11T16:48:20Z</dcterms:created>
  <dcterms:modified xsi:type="dcterms:W3CDTF">2026-10-01T21:59:08Z</dcterms:modified>
</cp:coreProperties>
</file>