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B9AFFF86-1B8E-4201-8B78-F2977DE7EA30}" xr6:coauthVersionLast="47" xr6:coauthVersionMax="47" xr10:uidLastSave="{00000000-0000-0000-0000-000000000000}"/>
  <bookViews>
    <workbookView xWindow="1950" yWindow="1950" windowWidth="21600" windowHeight="13005" xr2:uid="{F738361F-F9C4-4E5B-BF71-A5C63AB5345C}"/>
  </bookViews>
  <sheets>
    <sheet name="Sheet1" sheetId="1" r:id="rId1"/>
  </sheets>
  <definedNames>
    <definedName name="_xlnm.Print_Area" localSheetId="0">Sheet1!$B$2:$I$70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G11" i="1"/>
  <c r="H11" i="1"/>
  <c r="I11" i="1"/>
  <c r="G13" i="1"/>
  <c r="H13" i="1"/>
  <c r="I13" i="1"/>
  <c r="G19" i="1"/>
  <c r="H19" i="1"/>
  <c r="G21" i="1"/>
  <c r="H21" i="1"/>
  <c r="G22" i="1"/>
  <c r="H22" i="1"/>
  <c r="G24" i="1"/>
  <c r="H24" i="1"/>
  <c r="G26" i="1"/>
  <c r="H26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E37" i="1"/>
  <c r="G37" i="1"/>
  <c r="H37" i="1"/>
  <c r="G39" i="1"/>
  <c r="H39" i="1"/>
  <c r="I39" i="1"/>
  <c r="G41" i="1"/>
  <c r="H41" i="1"/>
  <c r="G42" i="1"/>
  <c r="H42" i="1"/>
  <c r="G43" i="1"/>
  <c r="H43" i="1"/>
  <c r="G44" i="1"/>
  <c r="H44" i="1"/>
  <c r="G46" i="1"/>
  <c r="H46" i="1"/>
  <c r="I46" i="1"/>
  <c r="G47" i="1"/>
  <c r="H47" i="1"/>
  <c r="I47" i="1"/>
  <c r="G49" i="1"/>
  <c r="H49" i="1"/>
  <c r="G50" i="1"/>
  <c r="H50" i="1"/>
  <c r="G51" i="1"/>
  <c r="H51" i="1"/>
  <c r="G52" i="1"/>
  <c r="H52" i="1"/>
  <c r="G54" i="1"/>
  <c r="H54" i="1"/>
  <c r="I54" i="1"/>
  <c r="G55" i="1"/>
  <c r="H55" i="1"/>
  <c r="I55" i="1"/>
  <c r="G56" i="1"/>
  <c r="H56" i="1"/>
  <c r="I56" i="1"/>
  <c r="H58" i="1"/>
  <c r="G60" i="1"/>
  <c r="H60" i="1"/>
  <c r="I60" i="1"/>
  <c r="E65" i="1"/>
  <c r="F65" i="1"/>
  <c r="G65" i="1"/>
  <c r="H65" i="1"/>
  <c r="I65" i="1"/>
  <c r="D66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  <c r="D69" i="1"/>
  <c r="E69" i="1"/>
  <c r="F69" i="1"/>
  <c r="G69" i="1"/>
  <c r="H69" i="1"/>
  <c r="I69" i="1"/>
  <c r="D70" i="1"/>
  <c r="E70" i="1"/>
  <c r="F70" i="1"/>
  <c r="G70" i="1"/>
  <c r="H70" i="1"/>
  <c r="I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BA4E5D90-6D79-4426-9C06-78644839AD55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<sst xmlns="http://schemas.openxmlformats.org/spreadsheetml/2006/main" count="90" uniqueCount="63">
  <si>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</si>
  <si>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</si>
  <si>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</si>
  <si>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</si>
  <si>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</si>
  <si>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</si>
  <si>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</si>
  <si>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</si>
  <si>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</si>
  <si>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</si>
  <si>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</si>
  <si>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</si>
  <si>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</si>
  <si>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</si>
  <si>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</si>
  <si>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</si>
  <si>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</si>
  <si>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</si>
  <si>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</si>
  <si>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</si>
  <si>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</si>
  <si>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Crop Insurance</t>
  </si>
  <si>
    <t>Fuel</t>
  </si>
  <si>
    <t>Repairs &amp; Maintenance</t>
  </si>
  <si>
    <t>Labor</t>
  </si>
  <si>
    <t>dollars</t>
  </si>
  <si>
    <t>Hauling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</si>
  <si>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</si>
  <si>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</si>
  <si>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</si>
  <si>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</si>
  <si>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</si>
  <si>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</si>
  <si>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</si>
  <si>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acre</t>
  </si>
  <si>
    <t>Insecticide &amp; Fungicide</t>
  </si>
  <si>
    <t>N + P</t>
  </si>
  <si>
    <t>Fertilizer</t>
  </si>
  <si>
    <t>Irrigation</t>
  </si>
  <si>
    <t>Chemicals</t>
  </si>
  <si>
    <t>Seed</t>
  </si>
  <si>
    <t>Sprinkler Energy</t>
  </si>
  <si>
    <t>hours</t>
  </si>
  <si>
    <t>Sprinkler Ownership</t>
  </si>
  <si>
    <t xml:space="preserve">Seed </t>
  </si>
  <si>
    <t xml:space="preserve">      Crop Consultant</t>
  </si>
  <si>
    <t>Irrigation Repairs</t>
  </si>
  <si>
    <t xml:space="preserve">      Fuel</t>
  </si>
  <si>
    <t xml:space="preserve">     Repair &amp; Maintenance</t>
  </si>
  <si>
    <t>Machinery Ownership Costs</t>
  </si>
  <si>
    <t>South Platte Valley - Irrigated Sugar Beets</t>
  </si>
  <si>
    <t>ton</t>
  </si>
  <si>
    <t>Sugar Beets</t>
  </si>
  <si>
    <t>Custom Aerial Spray</t>
  </si>
  <si>
    <t xml:space="preserve"> Payment on Coop Shares</t>
  </si>
  <si>
    <t>PER TON</t>
  </si>
  <si>
    <t xml:space="preserve"> Retained Revenue</t>
  </si>
  <si>
    <t>ALTERNATIVE PRICES ($/ton)</t>
  </si>
  <si>
    <t>TONS PER ACRE</t>
  </si>
  <si>
    <t>Your Farm</t>
  </si>
  <si>
    <t>Gross Receipts</t>
  </si>
  <si>
    <t>Interest (6 months @ 10%)</t>
  </si>
  <si>
    <t>Land ($8,500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</si>
</sst>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6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8" fontId="5" fillId="0" borderId="0" xfId="0" applyNumberFormat="1" applyFont="1" applyAlignment="1">
      <alignment vertical="center"/>
    </xf>
    <xf numFmtId="6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8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6" fontId="5" fillId="0" borderId="2" xfId="0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0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8" fontId="5" fillId="0" borderId="0" xfId="1" applyNumberFormat="1" applyFont="1" applyAlignment="1">
      <alignment vertical="center"/>
    </xf>
    <xf numFmtId="8" fontId="5" fillId="0" borderId="2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8" fontId="5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vertical="center"/>
    </xf>
    <xf numFmtId="38" fontId="5" fillId="0" borderId="2" xfId="0" applyNumberFormat="1" applyFont="1" applyBorder="1" applyAlignment="1">
      <alignment vertical="center"/>
    </xf>
    <xf numFmtId="40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8" fontId="9" fillId="0" borderId="0" xfId="0" applyNumberFormat="1" applyFont="1" applyAlignment="1">
      <alignment vertical="center"/>
    </xf>
    <xf numFmtId="0" fontId="5" fillId="0" borderId="1" xfId="0" applyFont="1" applyBorder="1"/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6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40" fontId="9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8" fontId="9" fillId="0" borderId="6" xfId="0" applyNumberFormat="1" applyFont="1" applyBorder="1" applyAlignment="1">
      <alignment vertical="center"/>
    </xf>
    <xf numFmtId="8" fontId="9" fillId="0" borderId="7" xfId="0" applyNumberFormat="1" applyFont="1" applyBorder="1" applyAlignment="1">
      <alignment vertical="center"/>
    </xf>
    <xf numFmtId="8" fontId="9" fillId="0" borderId="8" xfId="0" applyNumberFormat="1" applyFont="1" applyBorder="1" applyAlignment="1">
      <alignment vertical="center"/>
    </xf>
    <xf numFmtId="8" fontId="9" fillId="0" borderId="9" xfId="0" applyNumberFormat="1" applyFont="1" applyBorder="1" applyAlignment="1">
      <alignment vertical="center"/>
    </xf>
    <xf numFmtId="8" fontId="9" fillId="0" borderId="10" xfId="0" applyNumberFormat="1" applyFont="1" applyBorder="1" applyAlignment="1">
      <alignment vertical="center"/>
    </xf>
    <xf numFmtId="8" fontId="9" fillId="0" borderId="11" xfId="0" applyNumberFormat="1" applyFont="1" applyBorder="1" applyAlignment="1">
      <alignment vertical="center"/>
    </xf>
    <xf numFmtId="8" fontId="9" fillId="0" borderId="3" xfId="0" applyNumberFormat="1" applyFont="1" applyBorder="1" applyAlignment="1">
      <alignment vertical="center"/>
    </xf>
    <xf numFmtId="8" fontId="9" fillId="0" borderId="12" xfId="0" applyNumberFormat="1" applyFont="1" applyBorder="1" applyAlignment="1">
      <alignment vertical="center"/>
    </xf>
    <xf numFmtId="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8" fontId="5" fillId="3" borderId="13" xfId="0" applyNumberFormat="1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40" fontId="5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9525</xdr:colOff>
      <xdr:row>2</xdr:row>
      <xdr:rowOff>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BE1D6AC4-8586-9B79-486E-19CA2E1375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63436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33DF-25F0-4F14-813A-7D08FFEC1FE5}">
  <sheetPr>
    <pageSetUpPr fitToPage="1"/>
  </sheetPr>
  <dimension ref="B2:N70"/>
  <sheetViews>
    <sheetView tabSelected="1" zoomScaleNormal="100" workbookViewId="0">
      <selection activeCell="G59" sqref="G59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5" t="s">
        <v>50</v>
      </c>
      <c r="C4" s="75"/>
      <c r="D4" s="75"/>
      <c r="E4" s="75"/>
      <c r="F4" s="75"/>
      <c r="G4" s="75"/>
      <c r="H4" s="75"/>
      <c r="I4" s="6">
        <v>2023</v>
      </c>
    </row>
    <row r="5" spans="2:9" ht="19.899999999999999" customHeight="1" x14ac:dyDescent="0.25">
      <c r="B5" s="60" t="s">
        <v>30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31</v>
      </c>
      <c r="G7" s="2" t="s">
        <v>18</v>
      </c>
      <c r="H7" s="2" t="s">
        <v>55</v>
      </c>
      <c r="I7" s="73" t="s">
        <v>59</v>
      </c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52</v>
      </c>
      <c r="C9" s="36"/>
      <c r="D9" s="11" t="s">
        <v>51</v>
      </c>
      <c r="E9" s="12">
        <v>57.6</v>
      </c>
      <c r="F9" s="11">
        <v>33.799999999999997</v>
      </c>
      <c r="G9" s="13">
        <f>E9*F9</f>
        <v>1946.8799999999999</v>
      </c>
      <c r="H9" s="12">
        <f>G9/F9</f>
        <v>57.6</v>
      </c>
    </row>
    <row r="10" spans="2:9" ht="13.9" customHeight="1" x14ac:dyDescent="0.25">
      <c r="B10" s="36"/>
      <c r="C10" s="36"/>
      <c r="D10" s="11" t="s">
        <v>51</v>
      </c>
      <c r="E10" s="12"/>
      <c r="F10" s="11"/>
      <c r="G10" s="13">
        <f>E10*F10</f>
        <v>0</v>
      </c>
      <c r="H10" s="12"/>
    </row>
    <row r="11" spans="2:9" ht="13.9" customHeight="1" x14ac:dyDescent="0.25">
      <c r="B11" s="36" t="s">
        <v>59</v>
      </c>
      <c r="C11" s="36"/>
      <c r="D11" s="71" t="s">
        <v>51</v>
      </c>
      <c r="E11" s="66"/>
      <c r="F11" s="72"/>
      <c r="G11" s="13">
        <f>E11*F11</f>
        <v>0</v>
      </c>
      <c r="H11" s="12">
        <f>E11</f>
        <v>0</v>
      </c>
      <c r="I11" s="12">
        <f>E11*F11</f>
        <v>0</v>
      </c>
    </row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60</v>
      </c>
      <c r="C13" s="39"/>
      <c r="D13" s="40"/>
      <c r="E13" s="41"/>
      <c r="F13" s="41"/>
      <c r="G13" s="42">
        <f>SUM(G9:G12)</f>
        <v>1946.8799999999999</v>
      </c>
      <c r="H13" s="43">
        <f>SUM(H9:H12)</f>
        <v>57.6</v>
      </c>
      <c r="I13" s="42">
        <f>SUM(I7:I12)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55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40</v>
      </c>
      <c r="C18" s="36"/>
    </row>
    <row r="19" spans="2:13" ht="13.9" customHeight="1" x14ac:dyDescent="0.25">
      <c r="B19" s="61" t="s">
        <v>44</v>
      </c>
      <c r="C19" s="36"/>
      <c r="D19" s="11" t="s">
        <v>34</v>
      </c>
      <c r="E19" s="21">
        <v>173</v>
      </c>
      <c r="F19" s="68">
        <v>1</v>
      </c>
      <c r="G19" s="21">
        <f>E19*F19</f>
        <v>173</v>
      </c>
      <c r="H19" s="21">
        <f>G19/$F$9</f>
        <v>5.1183431952662728</v>
      </c>
      <c r="I19" s="67"/>
    </row>
    <row r="20" spans="2:13" ht="13.9" customHeight="1" x14ac:dyDescent="0.25">
      <c r="B20" s="36" t="s">
        <v>37</v>
      </c>
      <c r="C20" s="36"/>
    </row>
    <row r="21" spans="2:13" ht="13.9" customHeight="1" x14ac:dyDescent="0.25">
      <c r="B21" s="61" t="s">
        <v>36</v>
      </c>
      <c r="C21" s="36"/>
      <c r="D21" s="11" t="s">
        <v>25</v>
      </c>
      <c r="E21" s="21">
        <v>102</v>
      </c>
      <c r="F21" s="22">
        <v>1</v>
      </c>
      <c r="G21" s="21">
        <f>E21*F21</f>
        <v>102</v>
      </c>
      <c r="H21" s="21">
        <f>G21/$F$9</f>
        <v>3.0177514792899411</v>
      </c>
      <c r="I21" s="67"/>
    </row>
    <row r="22" spans="2:13" ht="13.9" customHeight="1" x14ac:dyDescent="0.25">
      <c r="B22" s="61" t="s">
        <v>53</v>
      </c>
      <c r="C22" s="36"/>
      <c r="D22" s="11" t="s">
        <v>34</v>
      </c>
      <c r="E22" s="21">
        <v>10</v>
      </c>
      <c r="F22" s="22">
        <v>2</v>
      </c>
      <c r="G22" s="21">
        <f>E22*F22</f>
        <v>20</v>
      </c>
      <c r="H22" s="21">
        <f>G22/$F$9</f>
        <v>0.59171597633136097</v>
      </c>
      <c r="I22" s="67"/>
    </row>
    <row r="23" spans="2:13" ht="13.9" customHeight="1" x14ac:dyDescent="0.25">
      <c r="B23" s="36" t="s">
        <v>32</v>
      </c>
      <c r="C23" s="36"/>
    </row>
    <row r="24" spans="2:13" ht="13.9" customHeight="1" x14ac:dyDescent="0.25">
      <c r="B24" s="61" t="s">
        <v>39</v>
      </c>
      <c r="C24" s="36"/>
      <c r="D24" s="11" t="s">
        <v>25</v>
      </c>
      <c r="E24" s="21">
        <v>74.739999999999995</v>
      </c>
      <c r="F24" s="22">
        <v>1</v>
      </c>
      <c r="G24" s="21">
        <f>E24*F24</f>
        <v>74.739999999999995</v>
      </c>
      <c r="H24" s="21">
        <f>G24/$F$9</f>
        <v>2.2112426035502959</v>
      </c>
      <c r="I24" s="67"/>
    </row>
    <row r="25" spans="2:13" ht="13.9" customHeight="1" x14ac:dyDescent="0.25">
      <c r="B25" s="36" t="s">
        <v>35</v>
      </c>
      <c r="C25" s="36"/>
    </row>
    <row r="26" spans="2:13" ht="13.9" customHeight="1" x14ac:dyDescent="0.25">
      <c r="B26" s="61" t="s">
        <v>39</v>
      </c>
      <c r="C26" s="36"/>
      <c r="D26" s="11" t="s">
        <v>25</v>
      </c>
      <c r="E26" s="21">
        <v>34.369999999999997</v>
      </c>
      <c r="F26" s="22">
        <v>1</v>
      </c>
      <c r="G26" s="21">
        <f>E26*F26</f>
        <v>34.369999999999997</v>
      </c>
      <c r="H26" s="21">
        <f>G26/$F$9</f>
        <v>1.0168639053254438</v>
      </c>
      <c r="I26" s="67"/>
    </row>
    <row r="27" spans="2:13" ht="13.9" customHeight="1" x14ac:dyDescent="0.25">
      <c r="B27" s="36" t="s">
        <v>38</v>
      </c>
      <c r="C27" s="36"/>
      <c r="D27" s="11"/>
      <c r="E27" s="21"/>
      <c r="F27" s="22"/>
      <c r="G27" s="21"/>
      <c r="H27" s="21"/>
    </row>
    <row r="28" spans="2:13" ht="13.9" customHeight="1" x14ac:dyDescent="0.25">
      <c r="B28" s="61" t="s">
        <v>43</v>
      </c>
      <c r="C28" s="36"/>
      <c r="D28" s="11" t="s">
        <v>25</v>
      </c>
      <c r="E28" s="21">
        <v>70</v>
      </c>
      <c r="F28" s="22">
        <v>1</v>
      </c>
      <c r="G28" s="21">
        <f t="shared" ref="G28:G37" si="0">E28*F28</f>
        <v>70</v>
      </c>
      <c r="H28" s="21">
        <f>G28/$F$9</f>
        <v>2.0710059171597637</v>
      </c>
      <c r="I28" s="67"/>
      <c r="K28" s="41"/>
    </row>
    <row r="29" spans="2:13" ht="13.9" customHeight="1" x14ac:dyDescent="0.25">
      <c r="B29" s="61" t="s">
        <v>41</v>
      </c>
      <c r="C29" s="36"/>
      <c r="D29" s="11" t="s">
        <v>34</v>
      </c>
      <c r="E29" s="21">
        <v>62.33</v>
      </c>
      <c r="F29" s="22">
        <v>1</v>
      </c>
      <c r="G29" s="21">
        <f t="shared" si="0"/>
        <v>62.33</v>
      </c>
      <c r="H29" s="21">
        <f>G29/$F$9</f>
        <v>1.8440828402366864</v>
      </c>
      <c r="I29" s="67"/>
      <c r="K29" s="36"/>
      <c r="M29" s="69"/>
    </row>
    <row r="30" spans="2:13" ht="13.9" customHeight="1" x14ac:dyDescent="0.25">
      <c r="B30" s="61" t="s">
        <v>46</v>
      </c>
      <c r="C30" s="36"/>
      <c r="D30" s="11" t="s">
        <v>25</v>
      </c>
      <c r="E30" s="21">
        <v>14.9</v>
      </c>
      <c r="F30" s="22">
        <v>1</v>
      </c>
      <c r="G30" s="21">
        <f t="shared" si="0"/>
        <v>14.9</v>
      </c>
      <c r="H30" s="21">
        <f>G30/$F$9</f>
        <v>0.44082840236686394</v>
      </c>
      <c r="I30" s="67"/>
      <c r="K30" s="36"/>
      <c r="M30" s="69"/>
    </row>
    <row r="31" spans="2:13" ht="13.9" customHeight="1" x14ac:dyDescent="0.25">
      <c r="B31" s="61" t="s">
        <v>24</v>
      </c>
      <c r="C31" s="36"/>
      <c r="D31" s="11" t="s">
        <v>42</v>
      </c>
      <c r="E31" s="21">
        <v>12.47</v>
      </c>
      <c r="F31" s="22">
        <v>1</v>
      </c>
      <c r="G31" s="21">
        <f t="shared" si="0"/>
        <v>12.47</v>
      </c>
      <c r="H31" s="21">
        <f t="shared" ref="H31:H37" si="1">G31/$F$9</f>
        <v>0.36893491124260358</v>
      </c>
      <c r="I31" s="67"/>
      <c r="K31" s="36"/>
      <c r="M31" s="69"/>
    </row>
    <row r="32" spans="2:13" ht="13.9" customHeight="1" x14ac:dyDescent="0.25">
      <c r="B32" s="5" t="s">
        <v>45</v>
      </c>
      <c r="C32" s="36"/>
      <c r="D32" s="11" t="s">
        <v>34</v>
      </c>
      <c r="E32" s="21">
        <v>13</v>
      </c>
      <c r="F32" s="22">
        <v>1</v>
      </c>
      <c r="G32" s="21">
        <f t="shared" si="0"/>
        <v>13</v>
      </c>
      <c r="H32" s="21">
        <f t="shared" si="1"/>
        <v>0.38461538461538464</v>
      </c>
      <c r="I32" s="67"/>
      <c r="K32" s="36"/>
      <c r="M32" s="69"/>
    </row>
    <row r="33" spans="2:14" ht="13.9" customHeight="1" x14ac:dyDescent="0.25">
      <c r="B33" s="36" t="s">
        <v>21</v>
      </c>
      <c r="C33" s="36"/>
      <c r="D33" s="11" t="s">
        <v>25</v>
      </c>
      <c r="E33" s="21">
        <v>30.3</v>
      </c>
      <c r="F33" s="22">
        <v>1</v>
      </c>
      <c r="G33" s="21">
        <f t="shared" si="0"/>
        <v>30.3</v>
      </c>
      <c r="H33" s="21">
        <f t="shared" si="1"/>
        <v>0.89644970414201197</v>
      </c>
      <c r="I33" s="67"/>
      <c r="K33" s="36"/>
      <c r="M33" s="69"/>
    </row>
    <row r="34" spans="2:14" ht="13.9" customHeight="1" x14ac:dyDescent="0.25">
      <c r="B34" s="36" t="s">
        <v>22</v>
      </c>
      <c r="C34" s="36"/>
      <c r="D34" s="11" t="s">
        <v>25</v>
      </c>
      <c r="E34" s="21">
        <v>20.260000000000002</v>
      </c>
      <c r="F34" s="22">
        <v>1</v>
      </c>
      <c r="G34" s="21">
        <f t="shared" si="0"/>
        <v>20.260000000000002</v>
      </c>
      <c r="H34" s="21">
        <f t="shared" si="1"/>
        <v>0.59940828402366875</v>
      </c>
      <c r="I34" s="67"/>
    </row>
    <row r="35" spans="2:14" ht="13.9" customHeight="1" x14ac:dyDescent="0.25">
      <c r="B35" s="36" t="s">
        <v>23</v>
      </c>
      <c r="C35" s="36"/>
      <c r="D35" s="11" t="s">
        <v>25</v>
      </c>
      <c r="E35" s="21">
        <v>16.5</v>
      </c>
      <c r="F35" s="22">
        <v>1</v>
      </c>
      <c r="G35" s="21">
        <f t="shared" si="0"/>
        <v>16.5</v>
      </c>
      <c r="H35" s="21">
        <f t="shared" si="1"/>
        <v>0.48816568047337283</v>
      </c>
      <c r="I35" s="67"/>
    </row>
    <row r="36" spans="2:14" ht="13.9" customHeight="1" x14ac:dyDescent="0.25">
      <c r="B36" s="36" t="s">
        <v>56</v>
      </c>
      <c r="C36" s="36"/>
      <c r="D36" s="11" t="s">
        <v>25</v>
      </c>
      <c r="E36" s="21">
        <v>2.5</v>
      </c>
      <c r="F36" s="22">
        <v>29</v>
      </c>
      <c r="G36" s="21">
        <f t="shared" si="0"/>
        <v>72.5</v>
      </c>
      <c r="H36" s="21">
        <f t="shared" si="1"/>
        <v>2.1449704142011834</v>
      </c>
      <c r="I36" s="67"/>
      <c r="N36" s="12"/>
    </row>
    <row r="37" spans="2:14" ht="13.9" customHeight="1" x14ac:dyDescent="0.25">
      <c r="B37" s="36" t="s">
        <v>61</v>
      </c>
      <c r="C37" s="36"/>
      <c r="D37" s="11" t="s">
        <v>25</v>
      </c>
      <c r="E37" s="21">
        <f>SUM(E19:E36)*0.1/2</f>
        <v>31.8185</v>
      </c>
      <c r="F37" s="22">
        <v>1</v>
      </c>
      <c r="G37" s="21">
        <f t="shared" si="0"/>
        <v>31.8185</v>
      </c>
      <c r="H37" s="21">
        <f t="shared" si="1"/>
        <v>0.94137573964497046</v>
      </c>
      <c r="I37" s="67"/>
    </row>
    <row r="38" spans="2:14" ht="4.9000000000000004" customHeight="1" x14ac:dyDescent="0.25">
      <c r="B38" s="24"/>
      <c r="C38" s="24"/>
      <c r="D38" s="25"/>
      <c r="E38" s="23"/>
      <c r="F38" s="25"/>
      <c r="G38" s="23"/>
      <c r="H38" s="23"/>
      <c r="I38" s="23"/>
    </row>
    <row r="39" spans="2:14" ht="13.9" customHeight="1" x14ac:dyDescent="0.25">
      <c r="B39" s="36" t="s">
        <v>5</v>
      </c>
      <c r="C39" s="36"/>
      <c r="D39" s="11"/>
      <c r="F39" s="11"/>
      <c r="G39" s="26">
        <f>SUM(G18:G38)</f>
        <v>748.18849999999998</v>
      </c>
      <c r="H39" s="26">
        <f>SUM(H18:H38)</f>
        <v>22.135754437869821</v>
      </c>
      <c r="I39" s="26">
        <f>SUM(I18:I38)</f>
        <v>0</v>
      </c>
      <c r="K39" s="12"/>
    </row>
    <row r="40" spans="2:14" ht="13.9" customHeight="1" x14ac:dyDescent="0.25">
      <c r="B40" s="5" t="s">
        <v>6</v>
      </c>
      <c r="D40" s="11"/>
      <c r="F40" s="11"/>
    </row>
    <row r="41" spans="2:14" ht="13.9" customHeight="1" x14ac:dyDescent="0.25">
      <c r="B41" s="5" t="s">
        <v>47</v>
      </c>
      <c r="D41" s="11" t="s">
        <v>25</v>
      </c>
      <c r="E41" s="70">
        <v>26.81</v>
      </c>
      <c r="F41" s="11">
        <v>1</v>
      </c>
      <c r="G41" s="21">
        <f>E41*F41</f>
        <v>26.81</v>
      </c>
      <c r="H41" s="21">
        <f>G41/$F$9</f>
        <v>0.79319526627218939</v>
      </c>
      <c r="I41" s="67"/>
    </row>
    <row r="42" spans="2:14" ht="13.9" customHeight="1" x14ac:dyDescent="0.25">
      <c r="B42" s="5" t="s">
        <v>48</v>
      </c>
      <c r="D42" s="11" t="s">
        <v>25</v>
      </c>
      <c r="E42" s="70">
        <v>119.5</v>
      </c>
      <c r="F42" s="11">
        <v>1</v>
      </c>
      <c r="G42" s="21">
        <f>E42*F42</f>
        <v>119.5</v>
      </c>
      <c r="H42" s="21">
        <f>G42/$F$9</f>
        <v>3.5355029585798818</v>
      </c>
      <c r="I42" s="67"/>
    </row>
    <row r="43" spans="2:14" ht="13.9" customHeight="1" x14ac:dyDescent="0.25">
      <c r="B43" s="36" t="s">
        <v>24</v>
      </c>
      <c r="C43" s="36"/>
      <c r="D43" s="11" t="s">
        <v>25</v>
      </c>
      <c r="E43" s="21">
        <v>11.47</v>
      </c>
      <c r="F43" s="22">
        <v>1</v>
      </c>
      <c r="G43" s="21">
        <f>E43*F43</f>
        <v>11.47</v>
      </c>
      <c r="H43" s="21">
        <f>G43/$F$9</f>
        <v>0.33934911242603555</v>
      </c>
      <c r="I43" s="67"/>
    </row>
    <row r="44" spans="2:14" ht="13.9" customHeight="1" x14ac:dyDescent="0.25">
      <c r="B44" s="36" t="s">
        <v>26</v>
      </c>
      <c r="C44" s="36"/>
      <c r="D44" s="11" t="s">
        <v>33</v>
      </c>
      <c r="E44" s="21">
        <v>137</v>
      </c>
      <c r="F44" s="22">
        <v>1</v>
      </c>
      <c r="G44" s="21">
        <f>E44*F44</f>
        <v>137</v>
      </c>
      <c r="H44" s="21">
        <f>G44/$F$9</f>
        <v>4.053254437869823</v>
      </c>
      <c r="I44" s="67"/>
    </row>
    <row r="45" spans="2:14" ht="4.9000000000000004" customHeight="1" x14ac:dyDescent="0.25">
      <c r="B45" s="45"/>
      <c r="C45" s="45"/>
      <c r="D45" s="25"/>
      <c r="E45" s="23"/>
      <c r="F45" s="25"/>
      <c r="G45" s="23"/>
      <c r="H45" s="23"/>
      <c r="I45" s="23"/>
    </row>
    <row r="46" spans="2:14" ht="13.9" customHeight="1" thickBot="1" x14ac:dyDescent="0.3">
      <c r="B46" s="46" t="s">
        <v>7</v>
      </c>
      <c r="C46" s="46"/>
      <c r="D46" s="15"/>
      <c r="E46" s="17"/>
      <c r="F46" s="15"/>
      <c r="G46" s="27">
        <f>SUM(G41:G45)</f>
        <v>294.77999999999997</v>
      </c>
      <c r="H46" s="27">
        <f>G46/F9</f>
        <v>8.7213017751479285</v>
      </c>
      <c r="I46" s="27">
        <f>SUM(I43:I45)</f>
        <v>0</v>
      </c>
      <c r="K46" s="12"/>
    </row>
    <row r="47" spans="2:14" ht="13.9" customHeight="1" thickTop="1" x14ac:dyDescent="0.25">
      <c r="B47" s="39" t="s">
        <v>8</v>
      </c>
      <c r="C47" s="39"/>
      <c r="D47" s="40"/>
      <c r="E47" s="41"/>
      <c r="F47" s="40"/>
      <c r="G47" s="43">
        <f>G39+G46</f>
        <v>1042.9684999999999</v>
      </c>
      <c r="H47" s="43">
        <f>G47/F9</f>
        <v>30.857056213017753</v>
      </c>
      <c r="I47" s="43">
        <f>I39+I46</f>
        <v>0</v>
      </c>
    </row>
    <row r="48" spans="2:14" ht="13.9" customHeight="1" x14ac:dyDescent="0.25">
      <c r="B48" s="5" t="s">
        <v>9</v>
      </c>
      <c r="D48" s="11"/>
      <c r="F48" s="11"/>
    </row>
    <row r="49" spans="2:9" ht="13.9" customHeight="1" x14ac:dyDescent="0.25">
      <c r="B49" s="36" t="s">
        <v>27</v>
      </c>
      <c r="C49" s="36"/>
      <c r="D49" s="11" t="s">
        <v>25</v>
      </c>
      <c r="E49" s="21">
        <v>12.42</v>
      </c>
      <c r="F49" s="22">
        <v>1</v>
      </c>
      <c r="G49" s="21">
        <f>E49/F49</f>
        <v>12.42</v>
      </c>
      <c r="H49" s="21">
        <f>G49/$F$9</f>
        <v>0.36745562130177517</v>
      </c>
      <c r="I49" s="67"/>
    </row>
    <row r="50" spans="2:9" ht="13.9" customHeight="1" x14ac:dyDescent="0.25">
      <c r="B50" s="36" t="s">
        <v>49</v>
      </c>
      <c r="C50" s="36"/>
      <c r="D50" s="11" t="s">
        <v>25</v>
      </c>
      <c r="E50" s="21">
        <v>66.88</v>
      </c>
      <c r="F50" s="22">
        <v>1</v>
      </c>
      <c r="G50" s="21">
        <f>E50/F50</f>
        <v>66.88</v>
      </c>
      <c r="H50" s="21">
        <f>G50/$F$9</f>
        <v>1.978698224852071</v>
      </c>
      <c r="I50" s="67"/>
    </row>
    <row r="51" spans="2:9" ht="13.9" customHeight="1" x14ac:dyDescent="0.25">
      <c r="B51" s="36" t="s">
        <v>54</v>
      </c>
      <c r="C51" s="36"/>
      <c r="D51" s="11" t="s">
        <v>25</v>
      </c>
      <c r="E51" s="21">
        <v>28.5</v>
      </c>
      <c r="F51" s="22">
        <v>1</v>
      </c>
      <c r="G51" s="21">
        <f>E51/F51</f>
        <v>28.5</v>
      </c>
      <c r="H51" s="21">
        <f>G51/$F$9</f>
        <v>0.84319526627218944</v>
      </c>
      <c r="I51" s="67"/>
    </row>
    <row r="52" spans="2:9" ht="13.9" customHeight="1" x14ac:dyDescent="0.25">
      <c r="B52" s="36" t="s">
        <v>28</v>
      </c>
      <c r="C52" s="36"/>
      <c r="D52" s="11" t="s">
        <v>25</v>
      </c>
      <c r="E52" s="21">
        <v>21.47</v>
      </c>
      <c r="F52" s="22">
        <v>1</v>
      </c>
      <c r="G52" s="21">
        <f>E52/F52</f>
        <v>21.47</v>
      </c>
      <c r="H52" s="21">
        <f>G52/$F$9</f>
        <v>0.63520710059171603</v>
      </c>
      <c r="I52" s="67"/>
    </row>
    <row r="53" spans="2:9" ht="4.9000000000000004" customHeight="1" x14ac:dyDescent="0.25">
      <c r="B53" s="45"/>
      <c r="C53" s="45"/>
      <c r="D53" s="25"/>
      <c r="E53" s="23"/>
      <c r="F53" s="23"/>
      <c r="G53" s="23"/>
      <c r="H53" s="23"/>
      <c r="I53" s="23"/>
    </row>
    <row r="54" spans="2:9" ht="13.9" customHeight="1" thickBot="1" x14ac:dyDescent="0.3">
      <c r="B54" s="47" t="s">
        <v>10</v>
      </c>
      <c r="C54" s="47"/>
      <c r="D54" s="28"/>
      <c r="E54" s="29"/>
      <c r="F54" s="29"/>
      <c r="G54" s="30">
        <f>SUM(G49:G53)</f>
        <v>129.26999999999998</v>
      </c>
      <c r="H54" s="30">
        <f>G54/F9</f>
        <v>3.8245562130177513</v>
      </c>
      <c r="I54" s="30">
        <f>SUM(I49:I53)</f>
        <v>0</v>
      </c>
    </row>
    <row r="55" spans="2:9" ht="16.149999999999999" customHeight="1" thickTop="1" thickBot="1" x14ac:dyDescent="0.3">
      <c r="B55" s="31" t="s">
        <v>29</v>
      </c>
      <c r="C55" s="31"/>
      <c r="D55" s="32"/>
      <c r="E55" s="31"/>
      <c r="F55" s="31"/>
      <c r="G55" s="33">
        <f>G47+G54</f>
        <v>1172.2384999999999</v>
      </c>
      <c r="H55" s="33">
        <f>G55/F9</f>
        <v>34.681612426035507</v>
      </c>
      <c r="I55" s="33">
        <f>I47+I54</f>
        <v>0</v>
      </c>
    </row>
    <row r="56" spans="2:9" ht="16.149999999999999" customHeight="1" thickTop="1" thickBot="1" x14ac:dyDescent="0.3">
      <c r="B56" s="31" t="s">
        <v>11</v>
      </c>
      <c r="C56" s="31"/>
      <c r="D56" s="32"/>
      <c r="E56" s="31"/>
      <c r="F56" s="31"/>
      <c r="G56" s="33">
        <f>G13-G55</f>
        <v>774.64149999999995</v>
      </c>
      <c r="H56" s="33">
        <f>G56/F9</f>
        <v>22.918387573964498</v>
      </c>
      <c r="I56" s="33">
        <f>I13-I55</f>
        <v>0</v>
      </c>
    </row>
    <row r="57" spans="2:9" ht="13.9" customHeight="1" thickTop="1" x14ac:dyDescent="0.25">
      <c r="B57" s="5" t="s">
        <v>12</v>
      </c>
      <c r="D57" s="11"/>
    </row>
    <row r="58" spans="2:9" ht="13.9" customHeight="1" x14ac:dyDescent="0.25">
      <c r="B58" s="36" t="s">
        <v>62</v>
      </c>
      <c r="C58" s="36"/>
      <c r="D58" s="11"/>
      <c r="G58" s="21">
        <v>314.5</v>
      </c>
      <c r="H58" s="21">
        <f>G58/$F$9</f>
        <v>9.3047337278106514</v>
      </c>
      <c r="I58" s="67"/>
    </row>
    <row r="59" spans="2:9" ht="4.9000000000000004" customHeight="1" thickBot="1" x14ac:dyDescent="0.3">
      <c r="B59" s="14"/>
      <c r="C59" s="14"/>
      <c r="D59" s="15"/>
      <c r="E59" s="17"/>
      <c r="F59" s="17"/>
      <c r="G59" s="34"/>
      <c r="H59" s="35"/>
      <c r="I59" s="17"/>
    </row>
    <row r="60" spans="2:9" ht="15" customHeight="1" thickTop="1" x14ac:dyDescent="0.25">
      <c r="B60" s="41" t="s">
        <v>13</v>
      </c>
      <c r="C60" s="41"/>
      <c r="D60" s="40"/>
      <c r="E60" s="41"/>
      <c r="F60" s="41"/>
      <c r="G60" s="43">
        <f>G56-G58</f>
        <v>460.14149999999995</v>
      </c>
      <c r="H60" s="43">
        <f>G60/$F$9</f>
        <v>13.613653846153845</v>
      </c>
      <c r="I60" s="43">
        <f>I56-I58</f>
        <v>0</v>
      </c>
    </row>
    <row r="61" spans="2:9" ht="4.9000000000000004" customHeight="1" x14ac:dyDescent="0.25"/>
    <row r="62" spans="2:9" ht="15" customHeight="1" x14ac:dyDescent="0.25">
      <c r="B62" s="7" t="s">
        <v>14</v>
      </c>
      <c r="C62" s="7"/>
      <c r="D62" s="20"/>
      <c r="E62" s="20"/>
      <c r="F62" s="20"/>
      <c r="G62" s="20"/>
      <c r="H62" s="20"/>
      <c r="I62" s="20"/>
    </row>
    <row r="63" spans="2:9" ht="13.15" customHeight="1" x14ac:dyDescent="0.25">
      <c r="C63" s="49"/>
      <c r="D63" s="49"/>
      <c r="E63" s="74" t="s">
        <v>57</v>
      </c>
      <c r="F63" s="74"/>
      <c r="G63" s="74"/>
      <c r="H63" s="74"/>
      <c r="I63" s="74"/>
    </row>
    <row r="64" spans="2:9" ht="13.15" customHeight="1" x14ac:dyDescent="0.25">
      <c r="C64" s="49"/>
      <c r="D64" s="49"/>
      <c r="E64" s="48">
        <v>-0.25</v>
      </c>
      <c r="F64" s="48">
        <v>-0.1</v>
      </c>
      <c r="G64" s="49"/>
      <c r="H64" s="48">
        <v>0.1</v>
      </c>
      <c r="I64" s="48">
        <v>0.25</v>
      </c>
    </row>
    <row r="65" spans="3:9" ht="13.15" customHeight="1" x14ac:dyDescent="0.25">
      <c r="C65" s="74" t="s">
        <v>15</v>
      </c>
      <c r="D65" s="74"/>
      <c r="E65" s="37">
        <f>G65*0.75</f>
        <v>43.2</v>
      </c>
      <c r="F65" s="37">
        <f>G65*0.9</f>
        <v>51.84</v>
      </c>
      <c r="G65" s="37">
        <f>E9</f>
        <v>57.6</v>
      </c>
      <c r="H65" s="37">
        <f>G65*1.1</f>
        <v>63.360000000000007</v>
      </c>
      <c r="I65" s="37">
        <f>G65*1.25</f>
        <v>72</v>
      </c>
    </row>
    <row r="66" spans="3:9" ht="13.15" customHeight="1" x14ac:dyDescent="0.25">
      <c r="C66" s="58">
        <v>-0.25</v>
      </c>
      <c r="D66" s="44">
        <f>D68*0.75</f>
        <v>25.349999999999998</v>
      </c>
      <c r="E66" s="50">
        <f>(E$65*$D66)-$G$55</f>
        <v>-77.11850000000004</v>
      </c>
      <c r="F66" s="51">
        <f t="shared" ref="F66:I70" si="2">(F$65*$D66)-$G$55</f>
        <v>141.90550000000007</v>
      </c>
      <c r="G66" s="51">
        <f t="shared" si="2"/>
        <v>287.92149999999992</v>
      </c>
      <c r="H66" s="51">
        <f t="shared" si="2"/>
        <v>433.9375</v>
      </c>
      <c r="I66" s="52">
        <f t="shared" si="2"/>
        <v>652.96149999999989</v>
      </c>
    </row>
    <row r="67" spans="3:9" ht="13.15" customHeight="1" x14ac:dyDescent="0.25">
      <c r="C67" s="58">
        <v>-0.1</v>
      </c>
      <c r="D67" s="44">
        <f>D68*0.9</f>
        <v>30.419999999999998</v>
      </c>
      <c r="E67" s="53">
        <f>(E$65*$D67)-$G$55</f>
        <v>141.90550000000007</v>
      </c>
      <c r="F67" s="37">
        <f t="shared" si="2"/>
        <v>404.73430000000008</v>
      </c>
      <c r="G67" s="37">
        <f t="shared" si="2"/>
        <v>579.95350000000008</v>
      </c>
      <c r="H67" s="37">
        <f t="shared" si="2"/>
        <v>755.17270000000008</v>
      </c>
      <c r="I67" s="54">
        <f t="shared" si="2"/>
        <v>1018.0014999999999</v>
      </c>
    </row>
    <row r="68" spans="3:9" ht="13.15" customHeight="1" x14ac:dyDescent="0.25">
      <c r="C68" s="59" t="s">
        <v>58</v>
      </c>
      <c r="D68" s="44">
        <f>F9</f>
        <v>33.799999999999997</v>
      </c>
      <c r="E68" s="53">
        <f>(E$65*$D68)-$G$55</f>
        <v>287.92150000000015</v>
      </c>
      <c r="F68" s="37">
        <f t="shared" si="2"/>
        <v>579.95350000000008</v>
      </c>
      <c r="G68" s="37">
        <f t="shared" si="2"/>
        <v>774.64149999999995</v>
      </c>
      <c r="H68" s="37">
        <f t="shared" si="2"/>
        <v>969.32950000000028</v>
      </c>
      <c r="I68" s="54">
        <f t="shared" si="2"/>
        <v>1261.3615</v>
      </c>
    </row>
    <row r="69" spans="3:9" ht="13.15" customHeight="1" x14ac:dyDescent="0.25">
      <c r="C69" s="58">
        <v>0.1</v>
      </c>
      <c r="D69" s="44">
        <f>D68*1.1</f>
        <v>37.18</v>
      </c>
      <c r="E69" s="53">
        <f>(E$65*$D69)-$G$55</f>
        <v>433.93750000000023</v>
      </c>
      <c r="F69" s="37">
        <f t="shared" si="2"/>
        <v>755.17270000000008</v>
      </c>
      <c r="G69" s="37">
        <f t="shared" si="2"/>
        <v>969.32950000000028</v>
      </c>
      <c r="H69" s="37">
        <f t="shared" si="2"/>
        <v>1183.4863000000005</v>
      </c>
      <c r="I69" s="54">
        <f t="shared" si="2"/>
        <v>1504.7215000000001</v>
      </c>
    </row>
    <row r="70" spans="3:9" ht="13.15" customHeight="1" x14ac:dyDescent="0.25">
      <c r="C70" s="58">
        <v>0.25</v>
      </c>
      <c r="D70" s="44">
        <f>D68*1.25</f>
        <v>42.25</v>
      </c>
      <c r="E70" s="55">
        <f>(E$65*$D70)-$G$55</f>
        <v>652.96150000000011</v>
      </c>
      <c r="F70" s="56">
        <f t="shared" si="2"/>
        <v>1018.0015000000003</v>
      </c>
      <c r="G70" s="56">
        <f t="shared" si="2"/>
        <v>1261.3615</v>
      </c>
      <c r="H70" s="56">
        <f t="shared" si="2"/>
        <v>1504.7215000000006</v>
      </c>
      <c r="I70" s="57">
        <f t="shared" si="2"/>
        <v>1869.7615000000001</v>
      </c>
    </row>
  </sheetData>
  <sheetProtection password="CA5F" sheet="1"/>
  <mergeCells count="3">
    <mergeCell ref="E63:I63"/>
    <mergeCell ref="C65:D65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2026-10-01T21:59:28Z</dcterms:modified>
</cp:coreProperties>
</file>