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3CFE9AA7-5CED-4E8B-A308-B8044C947C57}" xr6:coauthVersionLast="47" xr6:coauthVersionMax="47" xr10:uidLastSave="{00000000-0000-0000-0000-000000000000}"/>
  <bookViews>
    <workbookView xWindow="-21600" yWindow="2115" windowWidth="21600" windowHeight="13005" xr2:uid="{12990FA4-3FE7-40EB-AF14-C3C5281BDD9E}"/>
  </bookViews>
  <sheets>
    <sheet name="Sheet1" sheetId="1" r:id="rId1"/>
  </sheets>
  <definedNames>
    <definedName name="_xlnm.Print_Area" localSheetId="0">Sheet1!$B$2:$I$64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G34" i="1"/>
  <c r="E32" i="1" l="1"/>
  <c r="G21" i="1" l="1"/>
  <c r="H21" i="1" s="1"/>
  <c r="G20" i="1"/>
  <c r="H20" i="1" s="1"/>
  <c r="G19" i="1"/>
  <c r="G32" i="1"/>
  <c r="H32" i="1" s="1"/>
  <c r="G38" i="1"/>
  <c r="H38" i="1" s="1"/>
  <c r="I10" i="1"/>
  <c r="I13" i="1"/>
  <c r="H10" i="1"/>
  <c r="G10" i="1"/>
  <c r="G36" i="1"/>
  <c r="H36" i="1" s="1"/>
  <c r="G37" i="1"/>
  <c r="H37" i="1"/>
  <c r="G23" i="1"/>
  <c r="H23" i="1" s="1"/>
  <c r="G31" i="1"/>
  <c r="H31" i="1" s="1"/>
  <c r="G30" i="1"/>
  <c r="H30" i="1" s="1"/>
  <c r="G29" i="1"/>
  <c r="H29" i="1" s="1"/>
  <c r="G28" i="1"/>
  <c r="H28" i="1" s="1"/>
  <c r="G26" i="1"/>
  <c r="H26" i="1" s="1"/>
  <c r="G25" i="1"/>
  <c r="H25" i="1"/>
  <c r="H51" i="1"/>
  <c r="G59" i="1"/>
  <c r="E59" i="1" s="1"/>
  <c r="I59" i="1"/>
  <c r="D62" i="1"/>
  <c r="D61" i="1" s="1"/>
  <c r="G43" i="1"/>
  <c r="H43" i="1" s="1"/>
  <c r="I47" i="1"/>
  <c r="G45" i="1"/>
  <c r="H45" i="1" s="1"/>
  <c r="G44" i="1"/>
  <c r="H44" i="1" s="1"/>
  <c r="I40" i="1"/>
  <c r="I34" i="1"/>
  <c r="I41" i="1" s="1"/>
  <c r="G9" i="1"/>
  <c r="G13" i="1" s="1"/>
  <c r="H19" i="1" l="1"/>
  <c r="I48" i="1"/>
  <c r="I49" i="1" s="1"/>
  <c r="I53" i="1" s="1"/>
  <c r="G47" i="1"/>
  <c r="H47" i="1" s="1"/>
  <c r="H9" i="1"/>
  <c r="D63" i="1"/>
  <c r="D64" i="1"/>
  <c r="H59" i="1"/>
  <c r="F59" i="1"/>
  <c r="D60" i="1"/>
  <c r="G40" i="1"/>
  <c r="H40" i="1" s="1"/>
  <c r="G41" i="1" l="1"/>
  <c r="G48" i="1" s="1"/>
  <c r="H41" i="1" l="1"/>
  <c r="H48" i="1"/>
  <c r="E62" i="1"/>
  <c r="E63" i="1"/>
  <c r="I64" i="1"/>
  <c r="I61" i="1"/>
  <c r="G63" i="1"/>
  <c r="I63" i="1"/>
  <c r="G62" i="1"/>
  <c r="F61" i="1"/>
  <c r="F60" i="1"/>
  <c r="G60" i="1"/>
  <c r="G64" i="1"/>
  <c r="I60" i="1"/>
  <c r="H61" i="1"/>
  <c r="G61" i="1"/>
  <c r="F62" i="1"/>
  <c r="E60" i="1"/>
  <c r="H64" i="1"/>
  <c r="E64" i="1"/>
  <c r="H60" i="1"/>
  <c r="H63" i="1"/>
  <c r="F63" i="1"/>
  <c r="E61" i="1"/>
  <c r="G49" i="1"/>
  <c r="I62" i="1"/>
  <c r="H62" i="1"/>
  <c r="F64" i="1"/>
  <c r="G53" i="1" l="1"/>
  <c r="H53" i="1" s="1"/>
  <c r="H4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5" authorId="0" shapeId="0" xr:uid="{11207043-0CE4-4ABD-AEDC-8AB80255C337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<sst xmlns="http://schemas.openxmlformats.org/spreadsheetml/2006/main" count="77" uniqueCount="57">
  <si>
    <t>Southeastern Colorado - Non-irrigated Corn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</si>
  <si>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</si>
  <si>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</si>
  <si>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</si>
  <si>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</si>
  <si>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</si>
  <si>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</si>
  <si>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</si>
  <si>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BU</t>
  </si>
  <si>
    <t>Corn</t>
  </si>
  <si>
    <t>bu</t>
  </si>
  <si>
    <t>Your Farm</t>
  </si>
  <si>
    <t>Gross Receipts</t>
  </si>
  <si>
    <t xml:space="preserve">DIRECT COSTS </t>
  </si>
  <si>
    <t>COST PER UNIT</t>
  </si>
  <si>
    <t xml:space="preserve">QUANTITY  </t>
  </si>
  <si>
    <t>YOUR FARM</t>
  </si>
  <si>
    <t>OPERATING PREHARVEST</t>
  </si>
  <si>
    <t>Tillage</t>
  </si>
  <si>
    <t>Deep Chisel</t>
  </si>
  <si>
    <t>acre</t>
  </si>
  <si>
    <t>Disk</t>
  </si>
  <si>
    <t>Furrow</t>
  </si>
  <si>
    <t>Seed</t>
  </si>
  <si>
    <t xml:space="preserve">Seed </t>
  </si>
  <si>
    <t>Fertilizer</t>
  </si>
  <si>
    <t>N + P</t>
  </si>
  <si>
    <t>dollars</t>
  </si>
  <si>
    <t>Custom Application</t>
  </si>
  <si>
    <t>Herbicide</t>
  </si>
  <si>
    <t>Chemicals</t>
  </si>
  <si>
    <t>Crop Insurance</t>
  </si>
  <si>
    <t>Fuel</t>
  </si>
  <si>
    <t>Repairs &amp; Maintenance</t>
  </si>
  <si>
    <r>
      <t>Interest (6 months @ 9%)</t>
    </r>
    <r>
      <rPr>
        <vertAlign val="superscript"/>
        <sz val="11"/>
        <color indexed="8"/>
        <rFont val="Calibri"/>
        <family val="2"/>
      </rPr>
      <t>2</t>
    </r>
  </si>
  <si>
    <t>Total Pre-Harvest Expenses</t>
  </si>
  <si>
    <t>HARVEST COSTS</t>
  </si>
  <si>
    <t xml:space="preserve">      Fuel</t>
  </si>
  <si>
    <t xml:space="preserve">     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</si>
  <si>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</si>
  <si>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</si>
  <si>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</si>
  <si>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</si>
  <si>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</si>
  <si>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</si>
  <si>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</si>
  <si>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</si>
  <si>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</si>
  <si>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</si>
  <si>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</si>
  <si>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Land ($1,500 @ 3.7%)</t>
  </si>
  <si>
    <t>RETURN TO MANAGEMENT &amp; RISK</t>
  </si>
  <si>
    <t>1 Interest on Operating Capital is calculated on 1/2 of pre-harvest operating costs at 9%</t>
  </si>
  <si>
    <t>BREAKEVEN ANALYSIS - PER ACRE RETURNS OVER TOTAL DIRECT COSTS ($/ACRE)</t>
  </si>
  <si>
    <t>ALTERNATIVE PRICES ($/bushel)</t>
  </si>
  <si>
    <t>ALTERNATIVE YIELDS</t>
  </si>
  <si>
    <t>BUSHELS PER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</si>
</sst>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7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6350</xdr:colOff>
      <xdr:row>1</xdr:row>
      <xdr:rowOff>1877209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2A598B-888B-603A-9D4D-E76F635BEB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184150"/>
          <a:ext cx="6648450" cy="1877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0761-AA49-4317-88B1-BB632EC2A603}">
  <sheetPr>
    <pageSetUpPr fitToPage="1"/>
  </sheetPr>
  <dimension ref="B2:O64"/>
  <sheetViews>
    <sheetView tabSelected="1" topLeftCell="A2" zoomScaleNormal="100" workbookViewId="0">
      <selection activeCell="E45" sqref="E45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1" ht="150" customHeight="1" x14ac:dyDescent="0.25"/>
    <row r="3" spans="2:11" ht="4.9000000000000004" customHeight="1" x14ac:dyDescent="0.25"/>
    <row r="4" spans="2:11" ht="19.899999999999999" customHeight="1" x14ac:dyDescent="0.25">
      <c r="B4" s="75" t="s">
        <v>0</v>
      </c>
      <c r="C4" s="75"/>
      <c r="D4" s="75"/>
      <c r="E4" s="75"/>
      <c r="F4" s="75"/>
      <c r="G4" s="75"/>
      <c r="H4" s="75"/>
      <c r="I4" s="6">
        <v>2024</v>
      </c>
    </row>
    <row r="5" spans="2:11" ht="19.899999999999999" customHeight="1" x14ac:dyDescent="0.25">
      <c r="B5" s="60" t="s">
        <v>1</v>
      </c>
    </row>
    <row r="6" spans="2:11" x14ac:dyDescent="0.25">
      <c r="B6" s="7" t="s">
        <v>2</v>
      </c>
      <c r="C6" s="7"/>
      <c r="D6" s="8"/>
      <c r="E6" s="8"/>
      <c r="F6" s="8"/>
      <c r="G6" s="8"/>
      <c r="H6" s="8"/>
      <c r="I6" s="8"/>
    </row>
    <row r="7" spans="2:11" ht="15" customHeight="1" thickBot="1" x14ac:dyDescent="0.3">
      <c r="B7" s="38" t="s">
        <v>3</v>
      </c>
      <c r="C7" s="38"/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  <c r="I7" s="3"/>
    </row>
    <row r="8" spans="2:11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1" ht="13.9" customHeight="1" x14ac:dyDescent="0.25">
      <c r="B9" s="36" t="s">
        <v>9</v>
      </c>
      <c r="C9" s="36"/>
      <c r="D9" s="11" t="s">
        <v>10</v>
      </c>
      <c r="E9" s="12">
        <v>5.35</v>
      </c>
      <c r="F9" s="11">
        <v>29</v>
      </c>
      <c r="G9" s="13">
        <f>E9*F9</f>
        <v>155.14999999999998</v>
      </c>
      <c r="H9" s="12">
        <f>G9/F9</f>
        <v>5.35</v>
      </c>
      <c r="I9" s="5" t="s">
        <v>11</v>
      </c>
    </row>
    <row r="10" spans="2:11" ht="13.9" customHeight="1" x14ac:dyDescent="0.25">
      <c r="B10" s="36" t="s">
        <v>11</v>
      </c>
      <c r="C10" s="36"/>
      <c r="D10" s="11" t="s">
        <v>10</v>
      </c>
      <c r="E10" s="70"/>
      <c r="F10" s="71"/>
      <c r="G10" s="13">
        <f>E10*F10</f>
        <v>0</v>
      </c>
      <c r="H10" s="12">
        <f>E10</f>
        <v>0</v>
      </c>
      <c r="I10" s="13">
        <f>E10*F10</f>
        <v>0</v>
      </c>
      <c r="K10" s="73"/>
    </row>
    <row r="11" spans="2:11" ht="13.9" customHeight="1" x14ac:dyDescent="0.25"/>
    <row r="12" spans="2:11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11" ht="15" customHeight="1" thickTop="1" x14ac:dyDescent="0.25">
      <c r="B13" s="39" t="s">
        <v>12</v>
      </c>
      <c r="C13" s="39"/>
      <c r="D13" s="40"/>
      <c r="E13" s="41"/>
      <c r="F13" s="41"/>
      <c r="G13" s="42">
        <f>G9</f>
        <v>155.14999999999998</v>
      </c>
      <c r="H13" s="43"/>
      <c r="I13" s="42">
        <f>I10</f>
        <v>0</v>
      </c>
    </row>
    <row r="14" spans="2:11" ht="15" customHeight="1" x14ac:dyDescent="0.25">
      <c r="B14" s="10"/>
      <c r="C14" s="10"/>
      <c r="D14" s="11"/>
      <c r="G14" s="13"/>
      <c r="H14" s="13"/>
      <c r="I14" s="13"/>
    </row>
    <row r="15" spans="2:11" ht="15" customHeight="1" x14ac:dyDescent="0.25">
      <c r="B15" s="7" t="s">
        <v>13</v>
      </c>
      <c r="C15" s="7"/>
      <c r="D15" s="19"/>
      <c r="E15" s="20"/>
      <c r="F15" s="20"/>
      <c r="G15" s="20"/>
      <c r="H15" s="20"/>
      <c r="I15" s="20"/>
    </row>
    <row r="16" spans="2:11" ht="30" customHeight="1" thickBot="1" x14ac:dyDescent="0.3">
      <c r="B16" s="9"/>
      <c r="C16" s="9"/>
      <c r="D16" s="4" t="s">
        <v>4</v>
      </c>
      <c r="E16" s="3" t="s">
        <v>14</v>
      </c>
      <c r="F16" s="4" t="s">
        <v>15</v>
      </c>
      <c r="G16" s="3" t="s">
        <v>7</v>
      </c>
      <c r="H16" s="3" t="s">
        <v>8</v>
      </c>
      <c r="I16" s="3" t="s">
        <v>16</v>
      </c>
    </row>
    <row r="17" spans="2:13" ht="15" customHeight="1" x14ac:dyDescent="0.25">
      <c r="B17" s="5" t="s">
        <v>17</v>
      </c>
      <c r="D17" s="11"/>
      <c r="F17" s="11"/>
    </row>
    <row r="18" spans="2:13" ht="15" customHeight="1" x14ac:dyDescent="0.25">
      <c r="B18" s="36" t="s">
        <v>18</v>
      </c>
      <c r="D18" s="11"/>
      <c r="F18" s="11"/>
    </row>
    <row r="19" spans="2:13" ht="15" customHeight="1" x14ac:dyDescent="0.25">
      <c r="B19" s="61" t="s">
        <v>19</v>
      </c>
      <c r="D19" s="11" t="s">
        <v>20</v>
      </c>
      <c r="E19" s="21">
        <v>15</v>
      </c>
      <c r="F19" s="11">
        <v>2</v>
      </c>
      <c r="G19" s="21">
        <f>E19*F19</f>
        <v>30</v>
      </c>
      <c r="H19" s="21">
        <f>G19/$F$9</f>
        <v>1.0344827586206897</v>
      </c>
      <c r="I19" s="66"/>
      <c r="K19" s="73"/>
    </row>
    <row r="20" spans="2:13" ht="15" customHeight="1" x14ac:dyDescent="0.25">
      <c r="B20" s="61" t="s">
        <v>21</v>
      </c>
      <c r="D20" s="11" t="s">
        <v>20</v>
      </c>
      <c r="E20" s="21">
        <v>18</v>
      </c>
      <c r="F20" s="11">
        <v>2</v>
      </c>
      <c r="G20" s="21">
        <f>E20*F20</f>
        <v>36</v>
      </c>
      <c r="H20" s="21">
        <f t="shared" ref="H20:H21" si="0">G20/$F$9</f>
        <v>1.2413793103448276</v>
      </c>
      <c r="I20" s="66"/>
    </row>
    <row r="21" spans="2:13" ht="15" customHeight="1" x14ac:dyDescent="0.25">
      <c r="B21" s="61" t="s">
        <v>22</v>
      </c>
      <c r="D21" s="11" t="s">
        <v>20</v>
      </c>
      <c r="E21" s="21">
        <v>23.5</v>
      </c>
      <c r="F21" s="11">
        <v>1</v>
      </c>
      <c r="G21" s="21">
        <f>E21*F21</f>
        <v>23.5</v>
      </c>
      <c r="H21" s="21">
        <f t="shared" si="0"/>
        <v>0.81034482758620685</v>
      </c>
      <c r="I21" s="66"/>
    </row>
    <row r="22" spans="2:13" ht="13.9" customHeight="1" x14ac:dyDescent="0.25">
      <c r="B22" s="36" t="s">
        <v>23</v>
      </c>
      <c r="C22" s="36"/>
    </row>
    <row r="23" spans="2:13" ht="13.9" customHeight="1" x14ac:dyDescent="0.25">
      <c r="B23" s="61" t="s">
        <v>24</v>
      </c>
      <c r="C23" s="36"/>
      <c r="D23" s="11" t="s">
        <v>20</v>
      </c>
      <c r="E23" s="21">
        <v>35</v>
      </c>
      <c r="F23" s="67">
        <v>1</v>
      </c>
      <c r="G23" s="21">
        <f>E23*F23</f>
        <v>35</v>
      </c>
      <c r="H23" s="21">
        <f>G23/$F$9</f>
        <v>1.2068965517241379</v>
      </c>
      <c r="I23" s="66"/>
    </row>
    <row r="24" spans="2:13" ht="13.9" customHeight="1" x14ac:dyDescent="0.25">
      <c r="B24" s="36" t="s">
        <v>25</v>
      </c>
      <c r="C24" s="36"/>
    </row>
    <row r="25" spans="2:13" ht="13.9" customHeight="1" x14ac:dyDescent="0.25">
      <c r="B25" s="61" t="s">
        <v>26</v>
      </c>
      <c r="C25" s="36"/>
      <c r="D25" s="11" t="s">
        <v>27</v>
      </c>
      <c r="E25" s="21">
        <v>45</v>
      </c>
      <c r="F25" s="22">
        <v>1</v>
      </c>
      <c r="G25" s="21">
        <f>E25*F25</f>
        <v>45</v>
      </c>
      <c r="H25" s="21">
        <f>G25/$F$9</f>
        <v>1.5517241379310345</v>
      </c>
      <c r="I25" s="66"/>
    </row>
    <row r="26" spans="2:13" ht="13.9" customHeight="1" x14ac:dyDescent="0.25">
      <c r="B26" s="61" t="s">
        <v>28</v>
      </c>
      <c r="C26" s="36"/>
      <c r="D26" s="11" t="s">
        <v>20</v>
      </c>
      <c r="E26" s="21">
        <v>8</v>
      </c>
      <c r="F26" s="22">
        <v>1</v>
      </c>
      <c r="G26" s="21">
        <f>E26*F26</f>
        <v>8</v>
      </c>
      <c r="H26" s="21">
        <f>G26/$F$9</f>
        <v>0.27586206896551724</v>
      </c>
      <c r="I26" s="66"/>
    </row>
    <row r="27" spans="2:13" ht="13.9" customHeight="1" x14ac:dyDescent="0.25">
      <c r="B27" s="36" t="s">
        <v>29</v>
      </c>
      <c r="C27" s="36"/>
    </row>
    <row r="28" spans="2:13" ht="13.9" customHeight="1" x14ac:dyDescent="0.25">
      <c r="B28" s="61" t="s">
        <v>30</v>
      </c>
      <c r="C28" s="36"/>
      <c r="D28" s="11" t="s">
        <v>27</v>
      </c>
      <c r="E28" s="21">
        <v>12.55</v>
      </c>
      <c r="F28" s="22">
        <v>1</v>
      </c>
      <c r="G28" s="21">
        <f>E28*F28</f>
        <v>12.55</v>
      </c>
      <c r="H28" s="21">
        <f>G28/$F$9</f>
        <v>0.4327586206896552</v>
      </c>
      <c r="I28" s="66"/>
    </row>
    <row r="29" spans="2:13" ht="13.9" customHeight="1" x14ac:dyDescent="0.25">
      <c r="B29" s="36" t="s">
        <v>31</v>
      </c>
      <c r="C29" s="36"/>
      <c r="D29" s="11" t="s">
        <v>27</v>
      </c>
      <c r="E29" s="21">
        <v>30</v>
      </c>
      <c r="F29" s="22">
        <v>1</v>
      </c>
      <c r="G29" s="21">
        <f t="shared" ref="G29:G32" si="1">E29*F29</f>
        <v>30</v>
      </c>
      <c r="H29" s="21">
        <f t="shared" ref="H29:H32" si="2">G29/$F$9</f>
        <v>1.0344827586206897</v>
      </c>
      <c r="I29" s="66"/>
      <c r="K29" s="36"/>
      <c r="M29" s="69"/>
    </row>
    <row r="30" spans="2:13" ht="13.9" customHeight="1" x14ac:dyDescent="0.25">
      <c r="B30" s="36" t="s">
        <v>32</v>
      </c>
      <c r="C30" s="36"/>
      <c r="D30" s="11" t="s">
        <v>27</v>
      </c>
      <c r="E30" s="21">
        <v>10.1</v>
      </c>
      <c r="F30" s="22">
        <v>1</v>
      </c>
      <c r="G30" s="21">
        <f t="shared" si="1"/>
        <v>10.1</v>
      </c>
      <c r="H30" s="21">
        <f t="shared" si="2"/>
        <v>0.34827586206896549</v>
      </c>
      <c r="I30" s="66"/>
    </row>
    <row r="31" spans="2:13" ht="13.9" customHeight="1" x14ac:dyDescent="0.25">
      <c r="B31" s="36" t="s">
        <v>33</v>
      </c>
      <c r="C31" s="36"/>
      <c r="D31" s="11" t="s">
        <v>27</v>
      </c>
      <c r="E31" s="21">
        <v>10.3</v>
      </c>
      <c r="F31" s="22">
        <v>1</v>
      </c>
      <c r="G31" s="21">
        <f t="shared" si="1"/>
        <v>10.3</v>
      </c>
      <c r="H31" s="21">
        <f t="shared" si="2"/>
        <v>0.35517241379310349</v>
      </c>
      <c r="I31" s="66"/>
    </row>
    <row r="32" spans="2:13" ht="13.9" customHeight="1" x14ac:dyDescent="0.25">
      <c r="B32" s="36" t="s">
        <v>34</v>
      </c>
      <c r="C32" s="36"/>
      <c r="D32" s="11" t="s">
        <v>27</v>
      </c>
      <c r="E32" s="21">
        <f>SUM(E19:E31)*0.09/2</f>
        <v>9.3352500000000003</v>
      </c>
      <c r="F32" s="22">
        <v>1</v>
      </c>
      <c r="G32" s="21">
        <f t="shared" si="1"/>
        <v>9.3352500000000003</v>
      </c>
      <c r="H32" s="21">
        <f t="shared" si="2"/>
        <v>0.32190517241379313</v>
      </c>
      <c r="I32" s="66"/>
    </row>
    <row r="33" spans="2:15" ht="4.9000000000000004" customHeight="1" x14ac:dyDescent="0.25">
      <c r="B33" s="24"/>
      <c r="C33" s="24"/>
      <c r="D33" s="25"/>
      <c r="E33" s="23"/>
      <c r="F33" s="25"/>
      <c r="G33" s="23"/>
      <c r="H33" s="23"/>
      <c r="I33" s="23"/>
    </row>
    <row r="34" spans="2:15" ht="13.9" customHeight="1" x14ac:dyDescent="0.25">
      <c r="B34" s="36" t="s">
        <v>35</v>
      </c>
      <c r="C34" s="36"/>
      <c r="D34" s="11"/>
      <c r="F34" s="11"/>
      <c r="G34" s="26">
        <f>SUM(G19:G33)</f>
        <v>249.78525000000002</v>
      </c>
      <c r="H34" s="26">
        <f>SUM(H19:H33)</f>
        <v>8.6132844827586208</v>
      </c>
      <c r="I34" s="26">
        <f>SUM(I22:I33)</f>
        <v>0</v>
      </c>
      <c r="K34" s="12"/>
    </row>
    <row r="35" spans="2:15" ht="13.9" customHeight="1" x14ac:dyDescent="0.25">
      <c r="B35" s="5" t="s">
        <v>36</v>
      </c>
      <c r="D35" s="11"/>
      <c r="F35" s="11"/>
    </row>
    <row r="36" spans="2:15" ht="13.9" customHeight="1" x14ac:dyDescent="0.25">
      <c r="B36" s="5" t="s">
        <v>37</v>
      </c>
      <c r="D36" s="11" t="s">
        <v>27</v>
      </c>
      <c r="E36" s="72">
        <v>4.24</v>
      </c>
      <c r="F36" s="11">
        <v>1</v>
      </c>
      <c r="G36" s="21">
        <f>E36*F36</f>
        <v>4.24</v>
      </c>
      <c r="H36" s="21">
        <f>G36/$F$9</f>
        <v>0.14620689655172414</v>
      </c>
      <c r="I36" s="66"/>
    </row>
    <row r="37" spans="2:15" ht="13.9" customHeight="1" x14ac:dyDescent="0.25">
      <c r="B37" s="5" t="s">
        <v>38</v>
      </c>
      <c r="D37" s="11" t="s">
        <v>27</v>
      </c>
      <c r="E37" s="72">
        <v>6.52</v>
      </c>
      <c r="F37" s="11">
        <v>1</v>
      </c>
      <c r="G37" s="21">
        <f>E37*F37</f>
        <v>6.52</v>
      </c>
      <c r="H37" s="21">
        <f>G37/$F$9</f>
        <v>0.22482758620689652</v>
      </c>
      <c r="I37" s="66"/>
    </row>
    <row r="38" spans="2:15" ht="13.9" customHeight="1" x14ac:dyDescent="0.25">
      <c r="B38" s="36" t="s">
        <v>39</v>
      </c>
      <c r="C38" s="36"/>
      <c r="D38" s="11" t="s">
        <v>10</v>
      </c>
      <c r="E38" s="21">
        <v>0.3</v>
      </c>
      <c r="F38" s="22">
        <v>1</v>
      </c>
      <c r="G38" s="21">
        <f>E38*F38</f>
        <v>0.3</v>
      </c>
      <c r="H38" s="21">
        <f>G38/$F$9</f>
        <v>1.0344827586206896E-2</v>
      </c>
      <c r="I38" s="66"/>
    </row>
    <row r="39" spans="2:15" ht="4.9000000000000004" customHeight="1" x14ac:dyDescent="0.25">
      <c r="B39" s="45"/>
      <c r="C39" s="45"/>
      <c r="D39" s="25"/>
      <c r="E39" s="23"/>
      <c r="F39" s="25"/>
      <c r="G39" s="23"/>
      <c r="H39" s="23"/>
      <c r="I39" s="23"/>
    </row>
    <row r="40" spans="2:15" ht="13.9" customHeight="1" thickBot="1" x14ac:dyDescent="0.3">
      <c r="B40" s="46" t="s">
        <v>40</v>
      </c>
      <c r="C40" s="46"/>
      <c r="D40" s="15"/>
      <c r="E40" s="17"/>
      <c r="F40" s="15"/>
      <c r="G40" s="27">
        <f>SUM(G36:G39)</f>
        <v>11.06</v>
      </c>
      <c r="H40" s="27">
        <f>G40/F9</f>
        <v>0.38137931034482758</v>
      </c>
      <c r="I40" s="27">
        <f>SUM(I38:I39)</f>
        <v>0</v>
      </c>
      <c r="K40" s="12"/>
    </row>
    <row r="41" spans="2:15" ht="13.9" customHeight="1" thickTop="1" x14ac:dyDescent="0.25">
      <c r="B41" s="39" t="s">
        <v>41</v>
      </c>
      <c r="C41" s="39"/>
      <c r="D41" s="40"/>
      <c r="E41" s="41"/>
      <c r="F41" s="40"/>
      <c r="G41" s="43">
        <f>G34+G40</f>
        <v>260.84525000000002</v>
      </c>
      <c r="H41" s="43">
        <f>G41/F9</f>
        <v>8.9946637931034488</v>
      </c>
      <c r="I41" s="43">
        <f>I34+I40</f>
        <v>0</v>
      </c>
      <c r="K41" s="76"/>
      <c r="L41" s="76"/>
      <c r="M41" s="76"/>
      <c r="N41" s="76"/>
      <c r="O41" s="76"/>
    </row>
    <row r="42" spans="2:15" ht="13.9" customHeight="1" x14ac:dyDescent="0.25">
      <c r="B42" s="5" t="s">
        <v>42</v>
      </c>
      <c r="D42" s="11"/>
      <c r="F42" s="11"/>
      <c r="K42" s="76"/>
      <c r="L42" s="76"/>
      <c r="M42" s="76"/>
      <c r="N42" s="76"/>
      <c r="O42" s="76"/>
    </row>
    <row r="43" spans="2:15" ht="13.9" customHeight="1" x14ac:dyDescent="0.25">
      <c r="B43" s="36" t="s">
        <v>43</v>
      </c>
      <c r="C43" s="36"/>
      <c r="D43" s="11" t="s">
        <v>27</v>
      </c>
      <c r="E43" s="21">
        <v>40</v>
      </c>
      <c r="F43" s="22">
        <v>1</v>
      </c>
      <c r="G43" s="21">
        <f>E43/F43</f>
        <v>40</v>
      </c>
      <c r="H43" s="21">
        <f>G43/$F$9</f>
        <v>1.3793103448275863</v>
      </c>
      <c r="I43" s="66"/>
      <c r="K43" s="76"/>
      <c r="L43" s="76"/>
      <c r="M43" s="76"/>
      <c r="N43" s="76"/>
      <c r="O43" s="76"/>
    </row>
    <row r="44" spans="2:15" ht="13.9" customHeight="1" x14ac:dyDescent="0.25">
      <c r="B44" s="36" t="s">
        <v>44</v>
      </c>
      <c r="C44" s="36"/>
      <c r="D44" s="11" t="s">
        <v>27</v>
      </c>
      <c r="E44" s="21">
        <v>110</v>
      </c>
      <c r="F44" s="22">
        <v>1</v>
      </c>
      <c r="G44" s="21">
        <f>E44/F44</f>
        <v>110</v>
      </c>
      <c r="H44" s="21">
        <f>G44/$F$9</f>
        <v>3.7931034482758621</v>
      </c>
      <c r="I44" s="66"/>
      <c r="K44" s="76"/>
      <c r="L44" s="76"/>
      <c r="M44" s="76"/>
      <c r="N44" s="76"/>
      <c r="O44" s="76"/>
    </row>
    <row r="45" spans="2:15" ht="13.9" customHeight="1" x14ac:dyDescent="0.25">
      <c r="B45" s="36" t="s">
        <v>45</v>
      </c>
      <c r="C45" s="36"/>
      <c r="D45" s="11" t="s">
        <v>27</v>
      </c>
      <c r="E45" s="21">
        <v>6.93</v>
      </c>
      <c r="F45" s="22">
        <v>1</v>
      </c>
      <c r="G45" s="21">
        <f>E45/F45</f>
        <v>6.93</v>
      </c>
      <c r="H45" s="21">
        <f>G45/$F$9</f>
        <v>0.23896551724137929</v>
      </c>
      <c r="I45" s="66"/>
      <c r="K45" s="76"/>
      <c r="L45" s="76"/>
      <c r="M45" s="76"/>
      <c r="N45" s="76"/>
      <c r="O45" s="76"/>
    </row>
    <row r="46" spans="2:15" ht="4.9000000000000004" customHeight="1" x14ac:dyDescent="0.25">
      <c r="B46" s="45"/>
      <c r="C46" s="45"/>
      <c r="D46" s="25"/>
      <c r="E46" s="23"/>
      <c r="F46" s="23"/>
      <c r="G46" s="23"/>
      <c r="H46" s="23"/>
      <c r="I46" s="23"/>
    </row>
    <row r="47" spans="2:15" ht="13.9" customHeight="1" thickBot="1" x14ac:dyDescent="0.3">
      <c r="B47" s="47" t="s">
        <v>46</v>
      </c>
      <c r="C47" s="47"/>
      <c r="D47" s="28"/>
      <c r="E47" s="29"/>
      <c r="F47" s="29"/>
      <c r="G47" s="30">
        <f>SUM(G43:G46)</f>
        <v>156.93</v>
      </c>
      <c r="H47" s="30">
        <f>G47/F9</f>
        <v>5.4113793103448282</v>
      </c>
      <c r="I47" s="30">
        <f>SUM(I43:I46)</f>
        <v>0</v>
      </c>
    </row>
    <row r="48" spans="2:15" ht="16.149999999999999" customHeight="1" thickTop="1" thickBot="1" x14ac:dyDescent="0.3">
      <c r="B48" s="31" t="s">
        <v>47</v>
      </c>
      <c r="C48" s="31"/>
      <c r="D48" s="32"/>
      <c r="E48" s="31"/>
      <c r="F48" s="31"/>
      <c r="G48" s="33">
        <f>G41+G47</f>
        <v>417.77525000000003</v>
      </c>
      <c r="H48" s="33">
        <f>G48/F9</f>
        <v>14.406043103448276</v>
      </c>
      <c r="I48" s="33">
        <f>I41+I47</f>
        <v>0</v>
      </c>
    </row>
    <row r="49" spans="2:9" ht="16.149999999999999" customHeight="1" thickTop="1" thickBot="1" x14ac:dyDescent="0.3">
      <c r="B49" s="31" t="s">
        <v>48</v>
      </c>
      <c r="C49" s="31"/>
      <c r="D49" s="32"/>
      <c r="E49" s="31"/>
      <c r="F49" s="31"/>
      <c r="G49" s="33">
        <f>G13-G48</f>
        <v>-262.62525000000005</v>
      </c>
      <c r="H49" s="33">
        <f>G49/F9</f>
        <v>-9.0560431034482782</v>
      </c>
      <c r="I49" s="33">
        <f>I13-I48</f>
        <v>0</v>
      </c>
    </row>
    <row r="50" spans="2:9" ht="13.9" customHeight="1" thickTop="1" x14ac:dyDescent="0.25">
      <c r="B50" s="5" t="s">
        <v>49</v>
      </c>
      <c r="D50" s="11"/>
    </row>
    <row r="51" spans="2:9" ht="13.9" customHeight="1" x14ac:dyDescent="0.25">
      <c r="B51" s="36" t="s">
        <v>50</v>
      </c>
      <c r="C51" s="36"/>
      <c r="D51" s="11"/>
      <c r="G51" s="21">
        <v>55.5</v>
      </c>
      <c r="H51" s="21">
        <f>G51/$F$9</f>
        <v>1.9137931034482758</v>
      </c>
      <c r="I51" s="66"/>
    </row>
    <row r="52" spans="2:9" ht="4.9000000000000004" customHeight="1" thickBot="1" x14ac:dyDescent="0.3">
      <c r="B52" s="14"/>
      <c r="C52" s="14"/>
      <c r="D52" s="15"/>
      <c r="E52" s="17"/>
      <c r="F52" s="17"/>
      <c r="G52" s="34"/>
      <c r="H52" s="35"/>
      <c r="I52" s="17"/>
    </row>
    <row r="53" spans="2:9" ht="15" customHeight="1" thickTop="1" x14ac:dyDescent="0.25">
      <c r="B53" s="41" t="s">
        <v>51</v>
      </c>
      <c r="C53" s="41"/>
      <c r="D53" s="40"/>
      <c r="E53" s="41"/>
      <c r="F53" s="41"/>
      <c r="G53" s="43">
        <f>G49-G51</f>
        <v>-318.12525000000005</v>
      </c>
      <c r="H53" s="43">
        <f>G53/$F$9</f>
        <v>-10.969836206896554</v>
      </c>
      <c r="I53" s="43">
        <f>I49-I51</f>
        <v>0</v>
      </c>
    </row>
    <row r="54" spans="2:9" ht="4.9000000000000004" customHeight="1" x14ac:dyDescent="0.25"/>
    <row r="55" spans="2:9" ht="13.15" customHeight="1" x14ac:dyDescent="0.25">
      <c r="B55" s="5" t="s">
        <v>52</v>
      </c>
    </row>
    <row r="56" spans="2:9" ht="13.15" customHeight="1" x14ac:dyDescent="0.25">
      <c r="B56" s="7" t="s">
        <v>53</v>
      </c>
      <c r="C56" s="7"/>
      <c r="D56" s="20"/>
      <c r="E56" s="20"/>
      <c r="F56" s="20"/>
      <c r="G56" s="20"/>
      <c r="H56" s="20"/>
      <c r="I56" s="20"/>
    </row>
    <row r="57" spans="2:9" ht="13.15" customHeight="1" x14ac:dyDescent="0.25">
      <c r="C57" s="49"/>
      <c r="D57" s="49"/>
      <c r="E57" s="74" t="s">
        <v>54</v>
      </c>
      <c r="F57" s="74"/>
      <c r="G57" s="74"/>
      <c r="H57" s="74"/>
      <c r="I57" s="74"/>
    </row>
    <row r="58" spans="2:9" ht="13.15" customHeight="1" x14ac:dyDescent="0.25">
      <c r="C58" s="49"/>
      <c r="D58" s="49"/>
      <c r="E58" s="48">
        <v>-0.25</v>
      </c>
      <c r="F58" s="48">
        <v>-0.1</v>
      </c>
      <c r="G58" s="49"/>
      <c r="H58" s="48">
        <v>0.1</v>
      </c>
      <c r="I58" s="48">
        <v>0.25</v>
      </c>
    </row>
    <row r="59" spans="2:9" ht="13.15" customHeight="1" x14ac:dyDescent="0.25">
      <c r="C59" s="68" t="s">
        <v>55</v>
      </c>
      <c r="D59" s="68"/>
      <c r="E59" s="37">
        <f>G59*0.75</f>
        <v>4.0124999999999993</v>
      </c>
      <c r="F59" s="37">
        <f>G59*0.9</f>
        <v>4.8149999999999995</v>
      </c>
      <c r="G59" s="37">
        <f>E9</f>
        <v>5.35</v>
      </c>
      <c r="H59" s="37">
        <f>G59*1.1</f>
        <v>5.8849999999999998</v>
      </c>
      <c r="I59" s="37">
        <f>G59*1.25</f>
        <v>6.6875</v>
      </c>
    </row>
    <row r="60" spans="2:9" ht="13.15" customHeight="1" x14ac:dyDescent="0.25">
      <c r="C60" s="58">
        <v>-0.25</v>
      </c>
      <c r="D60" s="44">
        <f>D62*0.75</f>
        <v>21.75</v>
      </c>
      <c r="E60" s="50">
        <f t="shared" ref="E60:I64" si="3">(E$59*$D60)-$G$48</f>
        <v>-330.50337500000006</v>
      </c>
      <c r="F60" s="51">
        <f t="shared" si="3"/>
        <v>-313.04900000000004</v>
      </c>
      <c r="G60" s="51">
        <f t="shared" si="3"/>
        <v>-301.41275000000002</v>
      </c>
      <c r="H60" s="51">
        <f t="shared" si="3"/>
        <v>-289.77650000000006</v>
      </c>
      <c r="I60" s="52">
        <f t="shared" si="3"/>
        <v>-272.32212500000003</v>
      </c>
    </row>
    <row r="61" spans="2:9" ht="13.15" customHeight="1" x14ac:dyDescent="0.25">
      <c r="C61" s="58">
        <v>-0.1</v>
      </c>
      <c r="D61" s="44">
        <f>D62*0.9</f>
        <v>26.1</v>
      </c>
      <c r="E61" s="53">
        <f t="shared" si="3"/>
        <v>-313.04900000000004</v>
      </c>
      <c r="F61" s="37">
        <f t="shared" si="3"/>
        <v>-292.10375000000005</v>
      </c>
      <c r="G61" s="37">
        <f t="shared" si="3"/>
        <v>-278.14025000000004</v>
      </c>
      <c r="H61" s="37">
        <f t="shared" si="3"/>
        <v>-264.17675000000003</v>
      </c>
      <c r="I61" s="54">
        <f t="shared" si="3"/>
        <v>-243.23150000000001</v>
      </c>
    </row>
    <row r="62" spans="2:9" ht="13.15" customHeight="1" x14ac:dyDescent="0.25">
      <c r="C62" s="59" t="s">
        <v>56</v>
      </c>
      <c r="D62" s="44">
        <f>F9</f>
        <v>29</v>
      </c>
      <c r="E62" s="53">
        <f t="shared" si="3"/>
        <v>-301.41275000000007</v>
      </c>
      <c r="F62" s="37">
        <f t="shared" si="3"/>
        <v>-278.14025000000004</v>
      </c>
      <c r="G62" s="37">
        <f t="shared" si="3"/>
        <v>-262.62525000000005</v>
      </c>
      <c r="H62" s="37">
        <f t="shared" si="3"/>
        <v>-247.11025000000004</v>
      </c>
      <c r="I62" s="54">
        <f t="shared" si="3"/>
        <v>-223.83775000000003</v>
      </c>
    </row>
    <row r="63" spans="2:9" x14ac:dyDescent="0.25">
      <c r="C63" s="58">
        <v>0.1</v>
      </c>
      <c r="D63" s="44">
        <f>D62*1.1</f>
        <v>31.900000000000002</v>
      </c>
      <c r="E63" s="53">
        <f t="shared" si="3"/>
        <v>-289.77650000000006</v>
      </c>
      <c r="F63" s="37">
        <f t="shared" si="3"/>
        <v>-264.17675000000003</v>
      </c>
      <c r="G63" s="37">
        <f t="shared" si="3"/>
        <v>-247.11025000000004</v>
      </c>
      <c r="H63" s="37">
        <f t="shared" si="3"/>
        <v>-230.04375000000002</v>
      </c>
      <c r="I63" s="54">
        <f t="shared" si="3"/>
        <v>-204.44400000000002</v>
      </c>
    </row>
    <row r="64" spans="2:9" x14ac:dyDescent="0.25">
      <c r="C64" s="58">
        <v>0.25</v>
      </c>
      <c r="D64" s="44">
        <f>D62*1.25</f>
        <v>36.25</v>
      </c>
      <c r="E64" s="55">
        <f t="shared" si="3"/>
        <v>-272.32212500000003</v>
      </c>
      <c r="F64" s="56">
        <f t="shared" si="3"/>
        <v>-243.23150000000004</v>
      </c>
      <c r="G64" s="56">
        <f t="shared" si="3"/>
        <v>-223.83775000000003</v>
      </c>
      <c r="H64" s="56">
        <f t="shared" si="3"/>
        <v>-204.44400000000005</v>
      </c>
      <c r="I64" s="57">
        <f t="shared" si="3"/>
        <v>-175.35337500000003</v>
      </c>
    </row>
  </sheetData>
  <mergeCells count="3">
    <mergeCell ref="E57:I57"/>
    <mergeCell ref="B4:H4"/>
    <mergeCell ref="K41:O45"/>
  </mergeCells>
  <printOptions horizontalCentered="1"/>
  <pageMargins left="0.45" right="0.45" top="0.5" bottom="0.25" header="0.3" footer="0.3"/>
  <pageSetup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2026-10-01T21:37:57Z</dcterms:modified>
  <cp:category/>
  <cp:contentStatus/>
</cp:coreProperties>
</file>