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7B2CC0A7-0B2E-4AE6-B8B0-18A25063A603}" xr6:coauthVersionLast="47" xr6:coauthVersionMax="47" xr10:uidLastSave="{00000000-0000-0000-0000-000000000000}"/>
  <bookViews>
    <workbookView xWindow="1950" yWindow="1950" windowWidth="21600" windowHeight="13005" xr2:uid="{12990FA4-3FE7-40EB-AF14-C3C5281BDD9E}"/>
  </bookViews>
  <sheets>
    <sheet name="Sheet1" sheetId="1" r:id="rId1"/>
  </sheets>
  <definedNames>
    <definedName name="_xlnm.Print_Area" localSheetId="0">Sheet1!$B$2:$I$65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4" i="1" s="1"/>
  <c r="E33" i="1" l="1"/>
  <c r="G21" i="1" l="1"/>
  <c r="H21" i="1" s="1"/>
  <c r="G20" i="1"/>
  <c r="H20" i="1" s="1"/>
  <c r="G19" i="1"/>
  <c r="G33" i="1"/>
  <c r="H33" i="1" s="1"/>
  <c r="G39" i="1"/>
  <c r="H39" i="1" s="1"/>
  <c r="I10" i="1"/>
  <c r="I13" i="1"/>
  <c r="H10" i="1"/>
  <c r="G10" i="1"/>
  <c r="G37" i="1"/>
  <c r="H37" i="1" s="1"/>
  <c r="G38" i="1"/>
  <c r="H38" i="1"/>
  <c r="G23" i="1"/>
  <c r="H23" i="1" s="1"/>
  <c r="G32" i="1"/>
  <c r="H32" i="1" s="1"/>
  <c r="G31" i="1"/>
  <c r="H31" i="1" s="1"/>
  <c r="G30" i="1"/>
  <c r="H30" i="1" s="1"/>
  <c r="G29" i="1"/>
  <c r="H29" i="1" s="1"/>
  <c r="G27" i="1"/>
  <c r="H27" i="1" s="1"/>
  <c r="G26" i="1"/>
  <c r="H26" i="1"/>
  <c r="H52" i="1"/>
  <c r="G60" i="1"/>
  <c r="E60" i="1" s="1"/>
  <c r="I60" i="1"/>
  <c r="D63" i="1"/>
  <c r="D62" i="1" s="1"/>
  <c r="G44" i="1"/>
  <c r="H44" i="1" s="1"/>
  <c r="I48" i="1"/>
  <c r="G46" i="1"/>
  <c r="H46" i="1" s="1"/>
  <c r="G45" i="1"/>
  <c r="H45" i="1" s="1"/>
  <c r="I41" i="1"/>
  <c r="I35" i="1"/>
  <c r="G9" i="1"/>
  <c r="G13" i="1" s="1"/>
  <c r="I42" i="1" l="1"/>
  <c r="G35" i="1"/>
  <c r="H19" i="1"/>
  <c r="H35" i="1" s="1"/>
  <c r="I49" i="1"/>
  <c r="I50" i="1" s="1"/>
  <c r="I54" i="1" s="1"/>
  <c r="G48" i="1"/>
  <c r="H48" i="1" s="1"/>
  <c r="H9" i="1"/>
  <c r="D64" i="1"/>
  <c r="D65" i="1"/>
  <c r="H60" i="1"/>
  <c r="F60" i="1"/>
  <c r="D61" i="1"/>
  <c r="G41" i="1"/>
  <c r="H41" i="1" s="1"/>
  <c r="G42" i="1" l="1"/>
  <c r="G49" i="1" s="1"/>
  <c r="H42" i="1" l="1"/>
  <c r="H49" i="1"/>
  <c r="E63" i="1"/>
  <c r="E64" i="1"/>
  <c r="I65" i="1"/>
  <c r="I62" i="1"/>
  <c r="G64" i="1"/>
  <c r="I64" i="1"/>
  <c r="G63" i="1"/>
  <c r="F62" i="1"/>
  <c r="F61" i="1"/>
  <c r="G61" i="1"/>
  <c r="G65" i="1"/>
  <c r="I61" i="1"/>
  <c r="H62" i="1"/>
  <c r="G62" i="1"/>
  <c r="F63" i="1"/>
  <c r="E61" i="1"/>
  <c r="H65" i="1"/>
  <c r="E65" i="1"/>
  <c r="H61" i="1"/>
  <c r="H64" i="1"/>
  <c r="F64" i="1"/>
  <c r="E62" i="1"/>
  <c r="G50" i="1"/>
  <c r="I63" i="1"/>
  <c r="H63" i="1"/>
  <c r="F65" i="1"/>
  <c r="G54" i="1" l="1"/>
  <c r="H54" i="1" s="1"/>
  <c r="H5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6" authorId="0" shapeId="0" xr:uid="{11207043-0CE4-4ABD-AEDC-8AB80255C337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<sst xmlns="http://schemas.openxmlformats.org/spreadsheetml/2006/main" count="79" uniqueCount="59">
  <si>
    <t>Southeastern Colorado - Non-irrigated Grain Sorghum (Milo)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</si>
  <si>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</si>
  <si>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</si>
  <si>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</si>
  <si>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</si>
  <si>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</si>
  <si>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</si>
  <si>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</si>
  <si>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PER BU</t>
  </si>
  <si>
    <t>Grain Sorghum</t>
  </si>
  <si>
    <t>cwt</t>
  </si>
  <si>
    <t>Your Farm</t>
  </si>
  <si>
    <t>Gross Receipts</t>
  </si>
  <si>
    <t xml:space="preserve">DIRECT COSTS </t>
  </si>
  <si>
    <t>COST PER UNIT</t>
  </si>
  <si>
    <t xml:space="preserve">QUANTITY  </t>
  </si>
  <si>
    <t>YOUR FARM</t>
  </si>
  <si>
    <t>OPERATING PREHARVEST</t>
  </si>
  <si>
    <t>Tillage</t>
  </si>
  <si>
    <t>Deep Chisel</t>
  </si>
  <si>
    <t>acre</t>
  </si>
  <si>
    <t>Disk</t>
  </si>
  <si>
    <t>Leveling</t>
  </si>
  <si>
    <t>Seed</t>
  </si>
  <si>
    <t xml:space="preserve">Seed </t>
  </si>
  <si>
    <t>Custom Planting</t>
  </si>
  <si>
    <t>Fertilizer</t>
  </si>
  <si>
    <t>Phosphorus</t>
  </si>
  <si>
    <t>dollars</t>
  </si>
  <si>
    <t>Custom Application</t>
  </si>
  <si>
    <t>Herbicide</t>
  </si>
  <si>
    <t>Chemicals</t>
  </si>
  <si>
    <t>Crop Insurance</t>
  </si>
  <si>
    <t>Fuel</t>
  </si>
  <si>
    <t>Repairs &amp; Maintenance</t>
  </si>
  <si>
    <r>
      <t>Interest (6 months @ 9%)</t>
    </r>
    <r>
      <rPr>
        <vertAlign val="superscript"/>
        <sz val="11"/>
        <color indexed="8"/>
        <rFont val="Calibri"/>
        <family val="2"/>
      </rPr>
      <t>2</t>
    </r>
  </si>
  <si>
    <t>Total Pre-Harvest Expenses</t>
  </si>
  <si>
    <t>HARVEST COSTS</t>
  </si>
  <si>
    <t xml:space="preserve">      Fuel</t>
  </si>
  <si>
    <t xml:space="preserve">     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</si>
  <si>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</si>
  <si>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bu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</si>
  <si>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</si>
  <si>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</si>
  <si>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</si>
  <si>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</si>
  <si>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</si>
  <si>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</si>
  <si>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</si>
  <si>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</si>
  <si>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</si>
  <si>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</si>
  <si>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Land ($1,500 @ 3.7%)</t>
  </si>
  <si>
    <t>RETURN TO MANAGEMENT &amp; RISK</t>
  </si>
  <si>
    <t>1 Interest on Operating Capital is calculated on 1/2 of pre-harvest operating costs at 9%</t>
  </si>
  <si>
    <t>BREAKEVEN ANALYSIS - PER ACRE RETURNS OVER TOTAL DIRECT COSTS ($/ACRE)</t>
  </si>
  <si>
    <t>ALTERNATIVE PRICES ($/bushel)</t>
  </si>
  <si>
    <t>ALTERNATIVE YIELDS</t>
  </si>
  <si>
    <t>BUSHELS PER ACRE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</si>
</sst>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75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0" fontId="10" fillId="0" borderId="3" xfId="0" applyFont="1" applyBorder="1" applyAlignment="1">
      <alignment horizontal="center" vertical="center"/>
    </xf>
    <xf numFmtId="38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2" fontId="6" fillId="0" borderId="0" xfId="0" applyNumberFormat="1" applyFont="1" applyAlignment="1">
      <alignment vertical="center"/>
    </xf>
    <xf numFmtId="0" fontId="6" fillId="3" borderId="0" xfId="0" applyFont="1" applyFill="1" applyAlignment="1" applyProtection="1">
      <alignment vertical="center"/>
      <protection locked="0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184148</xdr:rowOff>
    </xdr:from>
    <xdr:to>
      <xdr:col>9</xdr:col>
      <xdr:colOff>0</xdr:colOff>
      <xdr:row>1</xdr:row>
      <xdr:rowOff>1880542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934B2B-B96B-4265-C2B0-7939D678FE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" y="184148"/>
          <a:ext cx="6373091" cy="1886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0761-AA49-4317-88B1-BB632EC2A603}">
  <sheetPr>
    <pageSetUpPr fitToPage="1"/>
  </sheetPr>
  <dimension ref="B2:M65"/>
  <sheetViews>
    <sheetView tabSelected="1" zoomScale="110" zoomScaleNormal="100" workbookViewId="0">
      <selection activeCell="E46" sqref="E46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1" style="5" customWidth="1"/>
    <col min="10" max="16384" width="8.85546875" style="5"/>
  </cols>
  <sheetData>
    <row r="2" spans="2:9" ht="149.1" customHeight="1" x14ac:dyDescent="0.25"/>
    <row r="3" spans="2:9" ht="4.9000000000000004" customHeight="1" x14ac:dyDescent="0.25"/>
    <row r="4" spans="2:9" ht="19.899999999999999" customHeight="1" x14ac:dyDescent="0.25">
      <c r="B4" s="74" t="s">
        <v>0</v>
      </c>
      <c r="C4" s="74"/>
      <c r="D4" s="74"/>
      <c r="E4" s="74"/>
      <c r="F4" s="74"/>
      <c r="G4" s="74"/>
      <c r="H4" s="74"/>
      <c r="I4" s="6">
        <v>2024</v>
      </c>
    </row>
    <row r="5" spans="2:9" ht="19.899999999999999" customHeight="1" x14ac:dyDescent="0.25">
      <c r="B5" s="60" t="s">
        <v>1</v>
      </c>
    </row>
    <row r="6" spans="2:9" x14ac:dyDescent="0.25">
      <c r="B6" s="7" t="s">
        <v>2</v>
      </c>
      <c r="C6" s="7"/>
      <c r="D6" s="8"/>
      <c r="E6" s="8"/>
      <c r="F6" s="8"/>
      <c r="G6" s="8"/>
      <c r="H6" s="8"/>
      <c r="I6" s="8"/>
    </row>
    <row r="7" spans="2:9" ht="15" customHeight="1" thickBot="1" x14ac:dyDescent="0.3">
      <c r="B7" s="38" t="s">
        <v>3</v>
      </c>
      <c r="C7" s="38"/>
      <c r="D7" s="1" t="s">
        <v>4</v>
      </c>
      <c r="E7" s="2" t="s">
        <v>5</v>
      </c>
      <c r="F7" s="1" t="s">
        <v>6</v>
      </c>
      <c r="G7" s="2" t="s">
        <v>7</v>
      </c>
      <c r="H7" s="2" t="s">
        <v>8</v>
      </c>
      <c r="I7" s="3" t="s">
        <v>16</v>
      </c>
    </row>
    <row r="8" spans="2:9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9" ht="13.9" customHeight="1" x14ac:dyDescent="0.25">
      <c r="B9" s="36" t="s">
        <v>9</v>
      </c>
      <c r="C9" s="36"/>
      <c r="D9" s="11" t="s">
        <v>10</v>
      </c>
      <c r="E9" s="12">
        <v>4.93</v>
      </c>
      <c r="F9" s="11">
        <v>33.1</v>
      </c>
      <c r="G9" s="13">
        <f>E9*F9</f>
        <v>163.18299999999999</v>
      </c>
      <c r="H9" s="12">
        <f>G9/F9</f>
        <v>4.93</v>
      </c>
    </row>
    <row r="10" spans="2:9" ht="13.9" customHeight="1" x14ac:dyDescent="0.25">
      <c r="B10" s="36" t="s">
        <v>11</v>
      </c>
      <c r="C10" s="36"/>
      <c r="D10" s="11" t="s">
        <v>10</v>
      </c>
      <c r="E10" s="69"/>
      <c r="F10" s="70"/>
      <c r="G10" s="13">
        <f>E10*F10</f>
        <v>0</v>
      </c>
      <c r="H10" s="12">
        <f>E10</f>
        <v>0</v>
      </c>
      <c r="I10" s="13">
        <f>E10*F10</f>
        <v>0</v>
      </c>
    </row>
    <row r="11" spans="2:9" ht="13.9" customHeight="1" x14ac:dyDescent="0.25"/>
    <row r="12" spans="2:9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9" ht="15" customHeight="1" thickTop="1" x14ac:dyDescent="0.25">
      <c r="B13" s="39" t="s">
        <v>12</v>
      </c>
      <c r="C13" s="39"/>
      <c r="D13" s="40"/>
      <c r="E13" s="41"/>
      <c r="F13" s="41"/>
      <c r="G13" s="42">
        <f>G9</f>
        <v>163.18299999999999</v>
      </c>
      <c r="H13" s="43"/>
      <c r="I13" s="42">
        <f>I10</f>
        <v>0</v>
      </c>
    </row>
    <row r="14" spans="2:9" ht="15" customHeight="1" x14ac:dyDescent="0.25">
      <c r="B14" s="10"/>
      <c r="C14" s="10"/>
      <c r="D14" s="11"/>
      <c r="G14" s="13"/>
      <c r="H14" s="13"/>
      <c r="I14" s="13"/>
    </row>
    <row r="15" spans="2:9" ht="15" customHeight="1" x14ac:dyDescent="0.25">
      <c r="B15" s="7" t="s">
        <v>13</v>
      </c>
      <c r="C15" s="7"/>
      <c r="D15" s="19"/>
      <c r="E15" s="20"/>
      <c r="F15" s="20"/>
      <c r="G15" s="20"/>
      <c r="H15" s="20"/>
      <c r="I15" s="20"/>
    </row>
    <row r="16" spans="2:9" ht="30" customHeight="1" thickBot="1" x14ac:dyDescent="0.3">
      <c r="B16" s="9"/>
      <c r="C16" s="9"/>
      <c r="D16" s="4" t="s">
        <v>4</v>
      </c>
      <c r="E16" s="3" t="s">
        <v>14</v>
      </c>
      <c r="F16" s="4" t="s">
        <v>15</v>
      </c>
      <c r="G16" s="3" t="s">
        <v>7</v>
      </c>
      <c r="H16" s="3" t="s">
        <v>8</v>
      </c>
      <c r="I16" s="3" t="s">
        <v>16</v>
      </c>
    </row>
    <row r="17" spans="2:13" ht="15" customHeight="1" x14ac:dyDescent="0.25">
      <c r="B17" s="5" t="s">
        <v>17</v>
      </c>
      <c r="D17" s="11"/>
      <c r="F17" s="11"/>
    </row>
    <row r="18" spans="2:13" ht="15" customHeight="1" x14ac:dyDescent="0.25">
      <c r="B18" s="36" t="s">
        <v>18</v>
      </c>
      <c r="D18" s="11"/>
      <c r="F18" s="11"/>
    </row>
    <row r="19" spans="2:13" ht="15" customHeight="1" x14ac:dyDescent="0.25">
      <c r="B19" s="61" t="s">
        <v>19</v>
      </c>
      <c r="D19" s="11" t="s">
        <v>20</v>
      </c>
      <c r="E19" s="21">
        <v>15</v>
      </c>
      <c r="F19" s="11">
        <v>1</v>
      </c>
      <c r="G19" s="21">
        <f>E19*F19</f>
        <v>15</v>
      </c>
      <c r="H19" s="21">
        <f>G19/$F$9</f>
        <v>0.45317220543806647</v>
      </c>
      <c r="I19" s="66"/>
    </row>
    <row r="20" spans="2:13" ht="15" customHeight="1" x14ac:dyDescent="0.25">
      <c r="B20" s="61" t="s">
        <v>21</v>
      </c>
      <c r="D20" s="11" t="s">
        <v>20</v>
      </c>
      <c r="E20" s="21">
        <v>18</v>
      </c>
      <c r="F20" s="11">
        <v>2</v>
      </c>
      <c r="G20" s="21">
        <f>E20*F20</f>
        <v>36</v>
      </c>
      <c r="H20" s="21">
        <f t="shared" ref="H20:H21" si="0">G20/$F$9</f>
        <v>1.0876132930513596</v>
      </c>
      <c r="I20" s="66"/>
    </row>
    <row r="21" spans="2:13" ht="15" customHeight="1" x14ac:dyDescent="0.25">
      <c r="B21" s="61" t="s">
        <v>22</v>
      </c>
      <c r="D21" s="11" t="s">
        <v>20</v>
      </c>
      <c r="E21" s="21">
        <v>0</v>
      </c>
      <c r="F21" s="11">
        <v>1</v>
      </c>
      <c r="G21" s="21">
        <f>E21*F21</f>
        <v>0</v>
      </c>
      <c r="H21" s="21">
        <f t="shared" si="0"/>
        <v>0</v>
      </c>
      <c r="I21" s="66"/>
    </row>
    <row r="22" spans="2:13" ht="13.9" customHeight="1" x14ac:dyDescent="0.25">
      <c r="B22" s="36" t="s">
        <v>23</v>
      </c>
      <c r="C22" s="36"/>
    </row>
    <row r="23" spans="2:13" ht="13.9" customHeight="1" x14ac:dyDescent="0.25">
      <c r="B23" s="61" t="s">
        <v>24</v>
      </c>
      <c r="C23" s="36"/>
      <c r="D23" s="11" t="s">
        <v>20</v>
      </c>
      <c r="E23" s="21">
        <v>35</v>
      </c>
      <c r="F23" s="22">
        <v>1</v>
      </c>
      <c r="G23" s="21">
        <f>E23*F23</f>
        <v>35</v>
      </c>
      <c r="H23" s="21">
        <f>G23/$F$9</f>
        <v>1.0574018126888216</v>
      </c>
      <c r="I23" s="66"/>
    </row>
    <row r="24" spans="2:13" ht="13.9" customHeight="1" x14ac:dyDescent="0.25">
      <c r="B24" s="61" t="s">
        <v>25</v>
      </c>
      <c r="C24" s="36"/>
      <c r="D24" s="11" t="s">
        <v>20</v>
      </c>
      <c r="E24" s="21">
        <v>10</v>
      </c>
      <c r="F24" s="22">
        <v>1</v>
      </c>
      <c r="G24" s="21">
        <f>E24*F24</f>
        <v>10</v>
      </c>
      <c r="H24" s="21">
        <f>G24/$F$9</f>
        <v>0.30211480362537763</v>
      </c>
      <c r="I24" s="72"/>
    </row>
    <row r="25" spans="2:13" ht="13.9" customHeight="1" x14ac:dyDescent="0.25">
      <c r="B25" s="36" t="s">
        <v>26</v>
      </c>
      <c r="C25" s="36"/>
    </row>
    <row r="26" spans="2:13" ht="13.9" customHeight="1" x14ac:dyDescent="0.25">
      <c r="B26" s="61" t="s">
        <v>27</v>
      </c>
      <c r="C26" s="36"/>
      <c r="D26" s="11" t="s">
        <v>28</v>
      </c>
      <c r="E26" s="21">
        <v>30.36</v>
      </c>
      <c r="F26" s="22">
        <v>1</v>
      </c>
      <c r="G26" s="21">
        <f>E26*F26</f>
        <v>30.36</v>
      </c>
      <c r="H26" s="21">
        <f>G26/$F$9</f>
        <v>0.91722054380664642</v>
      </c>
      <c r="I26" s="66"/>
    </row>
    <row r="27" spans="2:13" ht="13.9" customHeight="1" x14ac:dyDescent="0.25">
      <c r="B27" s="61" t="s">
        <v>29</v>
      </c>
      <c r="C27" s="36"/>
      <c r="D27" s="11" t="s">
        <v>20</v>
      </c>
      <c r="E27" s="21">
        <v>8</v>
      </c>
      <c r="F27" s="22">
        <v>1</v>
      </c>
      <c r="G27" s="21">
        <f>E27*F27</f>
        <v>8</v>
      </c>
      <c r="H27" s="21">
        <f>G27/$F$9</f>
        <v>0.2416918429003021</v>
      </c>
      <c r="I27" s="66"/>
    </row>
    <row r="28" spans="2:13" ht="13.9" customHeight="1" x14ac:dyDescent="0.25">
      <c r="B28" s="36" t="s">
        <v>30</v>
      </c>
      <c r="C28" s="36"/>
    </row>
    <row r="29" spans="2:13" ht="13.9" customHeight="1" x14ac:dyDescent="0.25">
      <c r="B29" s="61" t="s">
        <v>31</v>
      </c>
      <c r="C29" s="36"/>
      <c r="D29" s="11" t="s">
        <v>28</v>
      </c>
      <c r="E29" s="21">
        <v>5.67</v>
      </c>
      <c r="F29" s="22">
        <v>1</v>
      </c>
      <c r="G29" s="21">
        <f>E29*F29</f>
        <v>5.67</v>
      </c>
      <c r="H29" s="21">
        <f>G29/$F$9</f>
        <v>0.17129909365558912</v>
      </c>
      <c r="I29" s="66"/>
    </row>
    <row r="30" spans="2:13" ht="13.9" customHeight="1" x14ac:dyDescent="0.25">
      <c r="B30" s="36" t="s">
        <v>32</v>
      </c>
      <c r="C30" s="36"/>
      <c r="D30" s="11" t="s">
        <v>28</v>
      </c>
      <c r="E30" s="21">
        <v>0</v>
      </c>
      <c r="F30" s="22">
        <v>0</v>
      </c>
      <c r="G30" s="21">
        <f t="shared" ref="G30:G33" si="1">E30*F30</f>
        <v>0</v>
      </c>
      <c r="H30" s="21">
        <f t="shared" ref="H30:H33" si="2">G30/$F$9</f>
        <v>0</v>
      </c>
      <c r="I30" s="66"/>
      <c r="K30" s="36"/>
      <c r="M30" s="68"/>
    </row>
    <row r="31" spans="2:13" ht="13.9" customHeight="1" x14ac:dyDescent="0.25">
      <c r="B31" s="36" t="s">
        <v>33</v>
      </c>
      <c r="C31" s="36"/>
      <c r="D31" s="11" t="s">
        <v>28</v>
      </c>
      <c r="E31" s="21">
        <v>8.35</v>
      </c>
      <c r="F31" s="22">
        <v>1</v>
      </c>
      <c r="G31" s="21">
        <f t="shared" si="1"/>
        <v>8.35</v>
      </c>
      <c r="H31" s="21">
        <f t="shared" si="2"/>
        <v>0.25226586102719029</v>
      </c>
      <c r="I31" s="66"/>
    </row>
    <row r="32" spans="2:13" ht="13.9" customHeight="1" x14ac:dyDescent="0.25">
      <c r="B32" s="36" t="s">
        <v>34</v>
      </c>
      <c r="C32" s="36"/>
      <c r="D32" s="11" t="s">
        <v>28</v>
      </c>
      <c r="E32" s="21">
        <v>10.3</v>
      </c>
      <c r="F32" s="22">
        <v>1</v>
      </c>
      <c r="G32" s="21">
        <f t="shared" si="1"/>
        <v>10.3</v>
      </c>
      <c r="H32" s="21">
        <f t="shared" si="2"/>
        <v>0.31117824773413899</v>
      </c>
      <c r="I32" s="66"/>
    </row>
    <row r="33" spans="2:11" ht="13.9" customHeight="1" x14ac:dyDescent="0.25">
      <c r="B33" s="36" t="s">
        <v>35</v>
      </c>
      <c r="C33" s="36"/>
      <c r="D33" s="11" t="s">
        <v>28</v>
      </c>
      <c r="E33" s="21">
        <f>SUM(E19:E32)*0.09/2</f>
        <v>6.3306000000000004</v>
      </c>
      <c r="F33" s="22">
        <v>1</v>
      </c>
      <c r="G33" s="21">
        <f t="shared" si="1"/>
        <v>6.3306000000000004</v>
      </c>
      <c r="H33" s="21">
        <f t="shared" si="2"/>
        <v>0.19125679758308159</v>
      </c>
      <c r="I33" s="66"/>
    </row>
    <row r="34" spans="2:11" ht="4.9000000000000004" customHeight="1" x14ac:dyDescent="0.25">
      <c r="B34" s="24"/>
      <c r="C34" s="24"/>
      <c r="D34" s="25"/>
      <c r="E34" s="23"/>
      <c r="F34" s="25"/>
      <c r="G34" s="23"/>
      <c r="H34" s="23"/>
      <c r="I34" s="23"/>
    </row>
    <row r="35" spans="2:11" ht="13.9" customHeight="1" x14ac:dyDescent="0.25">
      <c r="B35" s="36" t="s">
        <v>36</v>
      </c>
      <c r="C35" s="36"/>
      <c r="D35" s="11"/>
      <c r="F35" s="11"/>
      <c r="G35" s="26">
        <f>SUM(G19:G34)</f>
        <v>165.01060000000001</v>
      </c>
      <c r="H35" s="26">
        <f>SUM(H19:H34)</f>
        <v>4.9852145015105744</v>
      </c>
      <c r="I35" s="26">
        <f>SUM(I22:I34)</f>
        <v>0</v>
      </c>
      <c r="K35" s="12"/>
    </row>
    <row r="36" spans="2:11" ht="13.9" customHeight="1" x14ac:dyDescent="0.25">
      <c r="B36" s="5" t="s">
        <v>37</v>
      </c>
      <c r="D36" s="11"/>
      <c r="F36" s="11"/>
    </row>
    <row r="37" spans="2:11" ht="13.9" customHeight="1" x14ac:dyDescent="0.25">
      <c r="B37" s="5" t="s">
        <v>38</v>
      </c>
      <c r="D37" s="11" t="s">
        <v>28</v>
      </c>
      <c r="E37" s="71">
        <v>4.24</v>
      </c>
      <c r="F37" s="11">
        <v>1</v>
      </c>
      <c r="G37" s="21">
        <f>E37*F37</f>
        <v>4.24</v>
      </c>
      <c r="H37" s="21">
        <f>G37/$F$9</f>
        <v>0.12809667673716013</v>
      </c>
      <c r="I37" s="66"/>
    </row>
    <row r="38" spans="2:11" ht="13.9" customHeight="1" x14ac:dyDescent="0.25">
      <c r="B38" s="5" t="s">
        <v>39</v>
      </c>
      <c r="D38" s="11" t="s">
        <v>28</v>
      </c>
      <c r="E38" s="71">
        <v>6.52</v>
      </c>
      <c r="F38" s="11">
        <v>1</v>
      </c>
      <c r="G38" s="21">
        <f>E38*F38</f>
        <v>6.52</v>
      </c>
      <c r="H38" s="21">
        <f>G38/$F$9</f>
        <v>0.1969788519637462</v>
      </c>
      <c r="I38" s="66"/>
    </row>
    <row r="39" spans="2:11" ht="13.9" customHeight="1" x14ac:dyDescent="0.25">
      <c r="B39" s="36" t="s">
        <v>40</v>
      </c>
      <c r="C39" s="36"/>
      <c r="D39" s="11" t="s">
        <v>41</v>
      </c>
      <c r="E39" s="21">
        <v>0.3</v>
      </c>
      <c r="F39" s="22">
        <v>1</v>
      </c>
      <c r="G39" s="21">
        <f>E39*F39</f>
        <v>0.3</v>
      </c>
      <c r="H39" s="21">
        <f>G39/$F$9</f>
        <v>9.0634441087613284E-3</v>
      </c>
      <c r="I39" s="66"/>
    </row>
    <row r="40" spans="2:11" ht="4.9000000000000004" customHeight="1" x14ac:dyDescent="0.25">
      <c r="B40" s="45"/>
      <c r="C40" s="45"/>
      <c r="D40" s="25"/>
      <c r="E40" s="23"/>
      <c r="F40" s="25"/>
      <c r="G40" s="23"/>
      <c r="H40" s="23"/>
      <c r="I40" s="23"/>
    </row>
    <row r="41" spans="2:11" ht="13.9" customHeight="1" thickBot="1" x14ac:dyDescent="0.3">
      <c r="B41" s="46" t="s">
        <v>42</v>
      </c>
      <c r="C41" s="46"/>
      <c r="D41" s="15"/>
      <c r="E41" s="17"/>
      <c r="F41" s="15"/>
      <c r="G41" s="27">
        <f>SUM(G37:G40)</f>
        <v>11.06</v>
      </c>
      <c r="H41" s="27">
        <f>G41/F9</f>
        <v>0.3341389728096677</v>
      </c>
      <c r="I41" s="27">
        <f>SUM(I39:I40)</f>
        <v>0</v>
      </c>
      <c r="K41" s="12"/>
    </row>
    <row r="42" spans="2:11" ht="13.9" customHeight="1" thickTop="1" x14ac:dyDescent="0.25">
      <c r="B42" s="39" t="s">
        <v>43</v>
      </c>
      <c r="C42" s="39"/>
      <c r="D42" s="40"/>
      <c r="E42" s="41"/>
      <c r="F42" s="40"/>
      <c r="G42" s="43">
        <f>G35+G41</f>
        <v>176.07060000000001</v>
      </c>
      <c r="H42" s="43">
        <f>G42/F9</f>
        <v>5.3193534743202422</v>
      </c>
      <c r="I42" s="43">
        <f>I35+I41</f>
        <v>0</v>
      </c>
    </row>
    <row r="43" spans="2:11" ht="13.9" customHeight="1" x14ac:dyDescent="0.25">
      <c r="B43" s="5" t="s">
        <v>44</v>
      </c>
      <c r="D43" s="11"/>
      <c r="F43" s="11"/>
    </row>
    <row r="44" spans="2:11" ht="13.9" customHeight="1" x14ac:dyDescent="0.25">
      <c r="B44" s="36" t="s">
        <v>45</v>
      </c>
      <c r="C44" s="36"/>
      <c r="D44" s="11" t="s">
        <v>28</v>
      </c>
      <c r="E44" s="21">
        <v>40</v>
      </c>
      <c r="F44" s="22">
        <v>1</v>
      </c>
      <c r="G44" s="21">
        <f>E44/F44</f>
        <v>40</v>
      </c>
      <c r="H44" s="21">
        <f>G44/$F$9</f>
        <v>1.2084592145015105</v>
      </c>
      <c r="I44" s="66"/>
    </row>
    <row r="45" spans="2:11" ht="13.9" customHeight="1" x14ac:dyDescent="0.25">
      <c r="B45" s="36" t="s">
        <v>46</v>
      </c>
      <c r="C45" s="36"/>
      <c r="D45" s="11" t="s">
        <v>28</v>
      </c>
      <c r="E45" s="21">
        <v>110</v>
      </c>
      <c r="F45" s="22">
        <v>1</v>
      </c>
      <c r="G45" s="21">
        <f>E45/F45</f>
        <v>110</v>
      </c>
      <c r="H45" s="21">
        <f>G45/$F$9</f>
        <v>3.3232628398791539</v>
      </c>
      <c r="I45" s="66"/>
    </row>
    <row r="46" spans="2:11" ht="13.9" customHeight="1" x14ac:dyDescent="0.25">
      <c r="B46" s="36" t="s">
        <v>47</v>
      </c>
      <c r="C46" s="36"/>
      <c r="D46" s="11" t="s">
        <v>28</v>
      </c>
      <c r="E46" s="21">
        <v>6.93</v>
      </c>
      <c r="F46" s="22">
        <v>1</v>
      </c>
      <c r="G46" s="21">
        <f>E46/F46</f>
        <v>6.93</v>
      </c>
      <c r="H46" s="21">
        <f>G46/$F$9</f>
        <v>0.2093655589123867</v>
      </c>
      <c r="I46" s="66"/>
    </row>
    <row r="47" spans="2:11" ht="4.9000000000000004" customHeight="1" x14ac:dyDescent="0.25">
      <c r="B47" s="45"/>
      <c r="C47" s="45"/>
      <c r="D47" s="25"/>
      <c r="E47" s="23"/>
      <c r="F47" s="23"/>
      <c r="G47" s="23"/>
      <c r="H47" s="23"/>
      <c r="I47" s="23"/>
    </row>
    <row r="48" spans="2:11" ht="13.9" customHeight="1" thickBot="1" x14ac:dyDescent="0.3">
      <c r="B48" s="47" t="s">
        <v>48</v>
      </c>
      <c r="C48" s="47"/>
      <c r="D48" s="28"/>
      <c r="E48" s="29"/>
      <c r="F48" s="29"/>
      <c r="G48" s="30">
        <f>SUM(G44:G47)</f>
        <v>156.93</v>
      </c>
      <c r="H48" s="30">
        <f>G48/F9</f>
        <v>4.7410876132930513</v>
      </c>
      <c r="I48" s="30">
        <f>SUM(I44:I47)</f>
        <v>0</v>
      </c>
    </row>
    <row r="49" spans="2:9" ht="16.149999999999999" customHeight="1" thickTop="1" thickBot="1" x14ac:dyDescent="0.3">
      <c r="B49" s="31" t="s">
        <v>49</v>
      </c>
      <c r="C49" s="31"/>
      <c r="D49" s="32"/>
      <c r="E49" s="31"/>
      <c r="F49" s="31"/>
      <c r="G49" s="33">
        <f>G42+G48</f>
        <v>333.00060000000002</v>
      </c>
      <c r="H49" s="33">
        <f>G49/F9</f>
        <v>10.060441087613293</v>
      </c>
      <c r="I49" s="33">
        <f>I42+I48</f>
        <v>0</v>
      </c>
    </row>
    <row r="50" spans="2:9" ht="16.149999999999999" customHeight="1" thickTop="1" thickBot="1" x14ac:dyDescent="0.3">
      <c r="B50" s="31" t="s">
        <v>50</v>
      </c>
      <c r="C50" s="31"/>
      <c r="D50" s="32"/>
      <c r="E50" s="31"/>
      <c r="F50" s="31"/>
      <c r="G50" s="33">
        <f>G13-G49</f>
        <v>-169.81760000000003</v>
      </c>
      <c r="H50" s="33">
        <f>G50/F9</f>
        <v>-5.1304410876132938</v>
      </c>
      <c r="I50" s="33">
        <f>I13-I49</f>
        <v>0</v>
      </c>
    </row>
    <row r="51" spans="2:9" ht="13.9" customHeight="1" thickTop="1" x14ac:dyDescent="0.25">
      <c r="B51" s="5" t="s">
        <v>51</v>
      </c>
      <c r="D51" s="11"/>
    </row>
    <row r="52" spans="2:9" ht="13.9" customHeight="1" x14ac:dyDescent="0.25">
      <c r="B52" s="36" t="s">
        <v>52</v>
      </c>
      <c r="C52" s="36"/>
      <c r="D52" s="11"/>
      <c r="G52" s="21">
        <v>55.5</v>
      </c>
      <c r="H52" s="21">
        <f>G52/$F$9</f>
        <v>1.6767371601208458</v>
      </c>
      <c r="I52" s="66"/>
    </row>
    <row r="53" spans="2:9" ht="4.9000000000000004" customHeight="1" thickBot="1" x14ac:dyDescent="0.3">
      <c r="B53" s="14"/>
      <c r="C53" s="14"/>
      <c r="D53" s="15"/>
      <c r="E53" s="17"/>
      <c r="F53" s="17"/>
      <c r="G53" s="34"/>
      <c r="H53" s="35"/>
      <c r="I53" s="17"/>
    </row>
    <row r="54" spans="2:9" ht="15" customHeight="1" thickTop="1" x14ac:dyDescent="0.25">
      <c r="B54" s="41" t="s">
        <v>53</v>
      </c>
      <c r="C54" s="41"/>
      <c r="D54" s="40"/>
      <c r="E54" s="41"/>
      <c r="F54" s="41"/>
      <c r="G54" s="43">
        <f>G50-G52</f>
        <v>-225.31760000000003</v>
      </c>
      <c r="H54" s="43">
        <f>G54/$F$9</f>
        <v>-6.8071782477341394</v>
      </c>
      <c r="I54" s="43">
        <f>I50-I52</f>
        <v>0</v>
      </c>
    </row>
    <row r="55" spans="2:9" ht="4.9000000000000004" customHeight="1" x14ac:dyDescent="0.25"/>
    <row r="56" spans="2:9" ht="13.15" customHeight="1" x14ac:dyDescent="0.25">
      <c r="B56" s="5" t="s">
        <v>54</v>
      </c>
    </row>
    <row r="57" spans="2:9" ht="13.15" customHeight="1" x14ac:dyDescent="0.25">
      <c r="B57" s="7" t="s">
        <v>55</v>
      </c>
      <c r="C57" s="7"/>
      <c r="D57" s="20"/>
      <c r="E57" s="20"/>
      <c r="F57" s="20"/>
      <c r="G57" s="20"/>
      <c r="H57" s="20"/>
      <c r="I57" s="20"/>
    </row>
    <row r="58" spans="2:9" ht="13.15" customHeight="1" x14ac:dyDescent="0.25">
      <c r="C58" s="49"/>
      <c r="D58" s="49"/>
      <c r="E58" s="73" t="s">
        <v>56</v>
      </c>
      <c r="F58" s="73"/>
      <c r="G58" s="73"/>
      <c r="H58" s="73"/>
      <c r="I58" s="73"/>
    </row>
    <row r="59" spans="2:9" ht="13.15" customHeight="1" x14ac:dyDescent="0.25">
      <c r="C59" s="49"/>
      <c r="D59" s="49"/>
      <c r="E59" s="48">
        <v>-0.25</v>
      </c>
      <c r="F59" s="48">
        <v>-0.1</v>
      </c>
      <c r="G59" s="49"/>
      <c r="H59" s="48">
        <v>0.1</v>
      </c>
      <c r="I59" s="48">
        <v>0.25</v>
      </c>
    </row>
    <row r="60" spans="2:9" ht="13.15" customHeight="1" x14ac:dyDescent="0.25">
      <c r="C60" s="67" t="s">
        <v>57</v>
      </c>
      <c r="D60" s="67"/>
      <c r="E60" s="37">
        <f>G60*0.75</f>
        <v>3.6974999999999998</v>
      </c>
      <c r="F60" s="37">
        <f>G60*0.9</f>
        <v>4.4370000000000003</v>
      </c>
      <c r="G60" s="37">
        <f>E9</f>
        <v>4.93</v>
      </c>
      <c r="H60" s="37">
        <f>G60*1.1</f>
        <v>5.423</v>
      </c>
      <c r="I60" s="37">
        <f>G60*1.25</f>
        <v>6.1624999999999996</v>
      </c>
    </row>
    <row r="61" spans="2:9" ht="13.15" customHeight="1" x14ac:dyDescent="0.25">
      <c r="C61" s="58">
        <v>-0.25</v>
      </c>
      <c r="D61" s="44">
        <f>D63*0.75</f>
        <v>24.825000000000003</v>
      </c>
      <c r="E61" s="50">
        <f t="shared" ref="E61:I65" si="3">(E$60*$D61)-$G$49</f>
        <v>-241.21016250000002</v>
      </c>
      <c r="F61" s="51">
        <f t="shared" si="3"/>
        <v>-222.85207500000001</v>
      </c>
      <c r="G61" s="51">
        <f t="shared" si="3"/>
        <v>-210.61335000000003</v>
      </c>
      <c r="H61" s="51">
        <f t="shared" si="3"/>
        <v>-198.37462500000001</v>
      </c>
      <c r="I61" s="52">
        <f t="shared" si="3"/>
        <v>-180.0165375</v>
      </c>
    </row>
    <row r="62" spans="2:9" ht="13.15" customHeight="1" x14ac:dyDescent="0.25">
      <c r="C62" s="58">
        <v>-0.1</v>
      </c>
      <c r="D62" s="44">
        <f>D63*0.9</f>
        <v>29.790000000000003</v>
      </c>
      <c r="E62" s="53">
        <f t="shared" si="3"/>
        <v>-222.85207500000001</v>
      </c>
      <c r="F62" s="37">
        <f t="shared" si="3"/>
        <v>-200.82237000000001</v>
      </c>
      <c r="G62" s="37">
        <f t="shared" si="3"/>
        <v>-186.13590000000002</v>
      </c>
      <c r="H62" s="37">
        <f t="shared" si="3"/>
        <v>-171.44943000000001</v>
      </c>
      <c r="I62" s="54">
        <f t="shared" si="3"/>
        <v>-149.419725</v>
      </c>
    </row>
    <row r="63" spans="2:9" ht="13.15" customHeight="1" x14ac:dyDescent="0.25">
      <c r="C63" s="59" t="s">
        <v>58</v>
      </c>
      <c r="D63" s="44">
        <f>F9</f>
        <v>33.1</v>
      </c>
      <c r="E63" s="53">
        <f t="shared" si="3"/>
        <v>-210.61335000000003</v>
      </c>
      <c r="F63" s="37">
        <f t="shared" si="3"/>
        <v>-186.13589999999999</v>
      </c>
      <c r="G63" s="37">
        <f t="shared" si="3"/>
        <v>-169.81760000000003</v>
      </c>
      <c r="H63" s="37">
        <f t="shared" si="3"/>
        <v>-153.49930000000001</v>
      </c>
      <c r="I63" s="54">
        <f t="shared" si="3"/>
        <v>-129.02185000000003</v>
      </c>
    </row>
    <row r="64" spans="2:9" x14ac:dyDescent="0.25">
      <c r="C64" s="58">
        <v>0.1</v>
      </c>
      <c r="D64" s="44">
        <f>D63*1.1</f>
        <v>36.410000000000004</v>
      </c>
      <c r="E64" s="53">
        <f t="shared" si="3"/>
        <v>-198.37462500000001</v>
      </c>
      <c r="F64" s="37">
        <f t="shared" si="3"/>
        <v>-171.44943000000001</v>
      </c>
      <c r="G64" s="37">
        <f t="shared" si="3"/>
        <v>-153.49930000000001</v>
      </c>
      <c r="H64" s="37">
        <f t="shared" si="3"/>
        <v>-135.54917</v>
      </c>
      <c r="I64" s="54">
        <f t="shared" si="3"/>
        <v>-108.623975</v>
      </c>
    </row>
    <row r="65" spans="3:9" x14ac:dyDescent="0.25">
      <c r="C65" s="58">
        <v>0.25</v>
      </c>
      <c r="D65" s="44">
        <f>D63*1.25</f>
        <v>41.375</v>
      </c>
      <c r="E65" s="55">
        <f t="shared" si="3"/>
        <v>-180.01653750000003</v>
      </c>
      <c r="F65" s="56">
        <f t="shared" si="3"/>
        <v>-149.419725</v>
      </c>
      <c r="G65" s="56">
        <f t="shared" si="3"/>
        <v>-129.02185000000003</v>
      </c>
      <c r="H65" s="56">
        <f t="shared" si="3"/>
        <v>-108.62397500000003</v>
      </c>
      <c r="I65" s="57">
        <f t="shared" si="3"/>
        <v>-78.027162500000031</v>
      </c>
    </row>
  </sheetData>
  <mergeCells count="2">
    <mergeCell ref="E58:I58"/>
    <mergeCell ref="B4:H4"/>
  </mergeCells>
  <printOptions horizontalCentered="1"/>
  <pageMargins left="0.45" right="0.45" top="0.5" bottom="0.25" header="0.3" footer="0.3"/>
  <pageSetup scale="77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2026-10-01T21:57:18Z</dcterms:modified>
  <cp:category/>
  <cp:contentStatus/>
</cp:coreProperties>
</file>