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65A5E731-AE16-412A-BB07-89CD0486A9AA}" xr6:coauthVersionLast="47" xr6:coauthVersionMax="47" xr10:uidLastSave="{00000000-0000-0000-0000-000000000000}"/>
  <bookViews>
    <workbookView xWindow="1950" yWindow="1950" windowWidth="21600" windowHeight="13005" xr2:uid="{82898637-B4CA-45D2-AA03-6D79C96AD59E}"/>
  </bookViews>
  <sheets>
    <sheet name="Sheet1" sheetId="1" r:id="rId1"/>
  </sheets>
  <definedNames>
    <definedName name="_xlnm.Print_Area" localSheetId="0">Sheet1!$B$2:$I$66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G19" i="1" l="1"/>
  <c r="H19" i="1" s="1"/>
  <c r="G20" i="1"/>
  <c r="H20" i="1" s="1"/>
  <c r="G18" i="1"/>
  <c r="H18" i="1" s="1"/>
  <c r="G22" i="1"/>
  <c r="H22" i="1" s="1"/>
  <c r="I10" i="1"/>
  <c r="I12" i="1" s="1"/>
  <c r="H10" i="1"/>
  <c r="G10" i="1"/>
  <c r="E38" i="1"/>
  <c r="G38" i="1" s="1"/>
  <c r="H38" i="1" s="1"/>
  <c r="G26" i="1"/>
  <c r="H26" i="1"/>
  <c r="G35" i="1"/>
  <c r="H35" i="1"/>
  <c r="G36" i="1"/>
  <c r="H36" i="1" s="1"/>
  <c r="G27" i="1"/>
  <c r="H27" i="1" s="1"/>
  <c r="G30" i="1"/>
  <c r="H30" i="1" s="1"/>
  <c r="G29" i="1"/>
  <c r="H29" i="1" s="1"/>
  <c r="G28" i="1"/>
  <c r="H28" i="1" s="1"/>
  <c r="G25" i="1"/>
  <c r="H25" i="1" s="1"/>
  <c r="G24" i="1"/>
  <c r="H24" i="1" s="1"/>
  <c r="G37" i="1"/>
  <c r="H37" i="1"/>
  <c r="H51" i="1"/>
  <c r="G61" i="1"/>
  <c r="H61" i="1" s="1"/>
  <c r="I61" i="1"/>
  <c r="D64" i="1"/>
  <c r="D65" i="1" s="1"/>
  <c r="G43" i="1"/>
  <c r="H43" i="1" s="1"/>
  <c r="I47" i="1"/>
  <c r="G45" i="1"/>
  <c r="H45" i="1" s="1"/>
  <c r="G44" i="1"/>
  <c r="I40" i="1"/>
  <c r="I33" i="1"/>
  <c r="I41" i="1" s="1"/>
  <c r="G9" i="1"/>
  <c r="G12" i="1" s="1"/>
  <c r="G47" i="1" l="1"/>
  <c r="H47" i="1" s="1"/>
  <c r="D66" i="1"/>
  <c r="D63" i="1"/>
  <c r="D62" i="1"/>
  <c r="I48" i="1"/>
  <c r="I49" i="1" s="1"/>
  <c r="I53" i="1" s="1"/>
  <c r="H44" i="1"/>
  <c r="G40" i="1"/>
  <c r="H40" i="1" s="1"/>
  <c r="E61" i="1"/>
  <c r="F61" i="1"/>
  <c r="G31" i="1"/>
  <c r="H31" i="1" s="1"/>
  <c r="H33" i="1" s="1"/>
  <c r="G33" i="1"/>
  <c r="G41" i="1" s="1"/>
  <c r="H9" i="1"/>
  <c r="H41" i="1" l="1"/>
  <c r="G48" i="1"/>
  <c r="H48" i="1" l="1"/>
  <c r="I64" i="1"/>
  <c r="I62" i="1"/>
  <c r="E64" i="1"/>
  <c r="F64" i="1"/>
  <c r="G66" i="1"/>
  <c r="E62" i="1"/>
  <c r="G62" i="1"/>
  <c r="G64" i="1"/>
  <c r="F62" i="1"/>
  <c r="I66" i="1"/>
  <c r="F65" i="1"/>
  <c r="H64" i="1"/>
  <c r="G65" i="1"/>
  <c r="H62" i="1"/>
  <c r="I63" i="1"/>
  <c r="F66" i="1"/>
  <c r="F63" i="1"/>
  <c r="G49" i="1"/>
  <c r="E63" i="1"/>
  <c r="H66" i="1"/>
  <c r="E66" i="1"/>
  <c r="H63" i="1"/>
  <c r="H65" i="1"/>
  <c r="E65" i="1"/>
  <c r="I65" i="1"/>
  <c r="G63" i="1"/>
  <c r="G53" i="1" l="1"/>
  <c r="H53" i="1" s="1"/>
  <c r="H4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4" authorId="0" shapeId="0" xr:uid="{1C985230-1965-483E-8AD8-35C004407AC9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<sst xmlns="http://schemas.openxmlformats.org/spreadsheetml/2006/main" count="82" uniqueCount="60">
  <si>
    <t xml:space="preserve">Southeastern Colorado - Proso Millet (Non-irrigated) 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</si>
  <si>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</si>
  <si>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</si>
  <si>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</si>
  <si>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</si>
  <si>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</si>
  <si>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</si>
  <si>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</si>
  <si>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PER CWT</t>
  </si>
  <si>
    <t>Proso Millet</t>
  </si>
  <si>
    <t>cwt</t>
  </si>
  <si>
    <t>Your Farm</t>
  </si>
  <si>
    <t>Gross Receipts</t>
  </si>
  <si>
    <t xml:space="preserve">DIRECT COSTS </t>
  </si>
  <si>
    <t>COST PER UNIT</t>
  </si>
  <si>
    <t xml:space="preserve">QUANTITY  </t>
  </si>
  <si>
    <t>YOUR FARM</t>
  </si>
  <si>
    <t>OPERATING PREHARVEST</t>
  </si>
  <si>
    <t>Tillage</t>
  </si>
  <si>
    <t>Surface Chisel</t>
  </si>
  <si>
    <t>acre</t>
  </si>
  <si>
    <t>Disk</t>
  </si>
  <si>
    <t>Floating</t>
  </si>
  <si>
    <t>Seed</t>
  </si>
  <si>
    <t xml:space="preserve">Seed </t>
  </si>
  <si>
    <t>dollars</t>
  </si>
  <si>
    <t>Crop Protection</t>
  </si>
  <si>
    <t>Fertilizer</t>
  </si>
  <si>
    <t>Herbicide</t>
  </si>
  <si>
    <t>Custom Application</t>
  </si>
  <si>
    <t xml:space="preserve">      Crop Insurance</t>
  </si>
  <si>
    <t>Fuel</t>
  </si>
  <si>
    <t>Repairs &amp; Maintenance</t>
  </si>
  <si>
    <t>Labor</t>
  </si>
  <si>
    <r>
      <t>Interest (6 months @ 9%)</t>
    </r>
    <r>
      <rPr>
        <vertAlign val="superscript"/>
        <sz val="11"/>
        <color indexed="8"/>
        <rFont val="Calibri"/>
        <family val="2"/>
      </rPr>
      <t>2</t>
    </r>
  </si>
  <si>
    <t>Total Pre-Harvest Expenses</t>
  </si>
  <si>
    <t>HARVEST COSTS</t>
  </si>
  <si>
    <t xml:space="preserve">      Fuel</t>
  </si>
  <si>
    <t xml:space="preserve">     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</si>
  <si>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</si>
  <si>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bu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</si>
  <si>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</si>
  <si>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</si>
  <si>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</si>
  <si>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</si>
  <si>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</si>
  <si>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</si>
  <si>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</si>
  <si>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</si>
  <si>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</si>
  <si>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</si>
  <si>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r>
      <t>Land ($1,500 @ 3.7%)</t>
    </r>
    <r>
      <rPr>
        <vertAlign val="superscript"/>
        <sz val="11"/>
        <color indexed="8"/>
        <rFont val="Calibri"/>
        <family val="2"/>
      </rPr>
      <t>3</t>
    </r>
  </si>
  <si>
    <t>RETURN TO MANAGEMENT &amp; RISK</t>
  </si>
  <si>
    <t>1 Hauling Machinery &amp; Labor Charges= $0.40/CWT</t>
  </si>
  <si>
    <t>2 Interest on Opererating Capital is calculated on 1/2 of pre-harvest operating costs at 10%</t>
  </si>
  <si>
    <t>3 Includes allocation of fallow acres in the rotation</t>
  </si>
  <si>
    <t>BREAKEVEN ANALYSIS - PER ACRE RETURNS OVER TOTAL DIRECT COSTS ($/ACRE)</t>
  </si>
  <si>
    <t>ALTERNATIVE PRICES ($/cwt)</t>
  </si>
  <si>
    <t>ALTERNATIVE YIELDS</t>
  </si>
  <si>
    <t>CWT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</si>
</sst>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i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9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164" fontId="9" fillId="0" borderId="0" xfId="0" applyNumberFormat="1" applyFont="1" applyAlignment="1">
      <alignment vertical="center"/>
    </xf>
    <xf numFmtId="38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/>
    </xf>
    <xf numFmtId="40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1</xdr:row>
      <xdr:rowOff>1886521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7259E3-BBFC-F52D-8A98-542AC1B0F5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90500"/>
          <a:ext cx="6372225" cy="1886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0E68-5A0C-4865-9B25-BC037C62A6B5}">
  <sheetPr>
    <pageSetUpPr fitToPage="1"/>
  </sheetPr>
  <dimension ref="B2:O66"/>
  <sheetViews>
    <sheetView tabSelected="1" topLeftCell="A2" zoomScaleNormal="100" workbookViewId="0">
      <selection activeCell="K2" sqref="K2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1.28515625" style="5" customWidth="1"/>
    <col min="10" max="16384" width="8.85546875" style="5"/>
  </cols>
  <sheetData>
    <row r="2" spans="2:11" ht="149.44999999999999" customHeight="1" x14ac:dyDescent="0.25"/>
    <row r="3" spans="2:11" ht="4.9000000000000004" customHeight="1" x14ac:dyDescent="0.25"/>
    <row r="4" spans="2:11" ht="19.899999999999999" customHeight="1" x14ac:dyDescent="0.25">
      <c r="B4" s="77" t="s">
        <v>0</v>
      </c>
      <c r="C4" s="77"/>
      <c r="D4" s="77"/>
      <c r="E4" s="77"/>
      <c r="F4" s="77"/>
      <c r="G4" s="77"/>
      <c r="H4" s="77"/>
      <c r="I4" s="77"/>
      <c r="K4" s="75"/>
    </row>
    <row r="5" spans="2:11" ht="19.899999999999999" customHeight="1" x14ac:dyDescent="0.25">
      <c r="B5" s="60" t="s">
        <v>1</v>
      </c>
      <c r="I5" s="6">
        <v>2024</v>
      </c>
    </row>
    <row r="6" spans="2:11" x14ac:dyDescent="0.25">
      <c r="B6" s="7" t="s">
        <v>2</v>
      </c>
      <c r="C6" s="7"/>
      <c r="D6" s="8"/>
      <c r="E6" s="8"/>
      <c r="F6" s="8"/>
      <c r="G6" s="8"/>
      <c r="H6" s="8"/>
      <c r="I6" s="8"/>
    </row>
    <row r="7" spans="2:11" ht="15" customHeight="1" thickBot="1" x14ac:dyDescent="0.3">
      <c r="B7" s="38" t="s">
        <v>3</v>
      </c>
      <c r="C7" s="38"/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  <c r="I7" s="3" t="s">
        <v>16</v>
      </c>
    </row>
    <row r="8" spans="2:11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11" ht="13.9" customHeight="1" x14ac:dyDescent="0.25">
      <c r="B9" s="36" t="s">
        <v>9</v>
      </c>
      <c r="C9" s="36"/>
      <c r="D9" s="11" t="s">
        <v>10</v>
      </c>
      <c r="E9" s="12">
        <v>17</v>
      </c>
      <c r="F9" s="11">
        <v>8.5</v>
      </c>
      <c r="G9" s="21">
        <f>E9*F9</f>
        <v>144.5</v>
      </c>
      <c r="H9" s="21">
        <f>G9/F9</f>
        <v>17</v>
      </c>
      <c r="I9" s="71"/>
    </row>
    <row r="10" spans="2:11" ht="13.9" customHeight="1" x14ac:dyDescent="0.25">
      <c r="B10" s="36" t="s">
        <v>11</v>
      </c>
      <c r="C10" s="36"/>
      <c r="D10" s="11" t="s">
        <v>10</v>
      </c>
      <c r="E10" s="69"/>
      <c r="F10" s="70"/>
      <c r="G10" s="21">
        <f>E10*F10</f>
        <v>0</v>
      </c>
      <c r="H10" s="21">
        <f>E10</f>
        <v>0</v>
      </c>
      <c r="I10" s="12">
        <f>E10*F10</f>
        <v>0</v>
      </c>
    </row>
    <row r="11" spans="2:11" ht="4.9000000000000004" customHeight="1" thickBot="1" x14ac:dyDescent="0.3">
      <c r="B11" s="14"/>
      <c r="C11" s="14"/>
      <c r="D11" s="15"/>
      <c r="E11" s="16"/>
      <c r="F11" s="17"/>
      <c r="G11" s="18"/>
      <c r="H11" s="16"/>
      <c r="I11" s="17"/>
    </row>
    <row r="12" spans="2:11" ht="15" customHeight="1" thickTop="1" x14ac:dyDescent="0.25">
      <c r="B12" s="39" t="s">
        <v>12</v>
      </c>
      <c r="C12" s="39"/>
      <c r="D12" s="40"/>
      <c r="E12" s="41"/>
      <c r="F12" s="41"/>
      <c r="G12" s="67">
        <f>SUM(G9:G11)</f>
        <v>144.5</v>
      </c>
      <c r="H12" s="43"/>
      <c r="I12" s="42">
        <f>SUM(I9:I11)</f>
        <v>0</v>
      </c>
      <c r="K12" s="75"/>
    </row>
    <row r="13" spans="2:11" ht="15" customHeight="1" x14ac:dyDescent="0.25">
      <c r="B13" s="10"/>
      <c r="C13" s="10"/>
      <c r="D13" s="11"/>
      <c r="G13" s="13"/>
      <c r="H13" s="13"/>
      <c r="I13" s="13"/>
      <c r="K13" s="75"/>
    </row>
    <row r="14" spans="2:11" ht="15" customHeight="1" x14ac:dyDescent="0.25">
      <c r="B14" s="7" t="s">
        <v>13</v>
      </c>
      <c r="C14" s="7"/>
      <c r="D14" s="19"/>
      <c r="E14" s="20"/>
      <c r="F14" s="20"/>
      <c r="G14" s="20"/>
      <c r="H14" s="20"/>
      <c r="I14" s="20"/>
      <c r="K14" s="75"/>
    </row>
    <row r="15" spans="2:11" ht="30" customHeight="1" thickBot="1" x14ac:dyDescent="0.3">
      <c r="B15" s="9"/>
      <c r="C15" s="9"/>
      <c r="D15" s="4" t="s">
        <v>4</v>
      </c>
      <c r="E15" s="3" t="s">
        <v>14</v>
      </c>
      <c r="F15" s="4" t="s">
        <v>15</v>
      </c>
      <c r="G15" s="3" t="s">
        <v>7</v>
      </c>
      <c r="H15" s="3" t="s">
        <v>8</v>
      </c>
      <c r="I15" s="3" t="s">
        <v>16</v>
      </c>
    </row>
    <row r="16" spans="2:11" ht="15" customHeight="1" x14ac:dyDescent="0.25">
      <c r="B16" s="5" t="s">
        <v>17</v>
      </c>
      <c r="D16" s="11"/>
      <c r="F16" s="11"/>
    </row>
    <row r="17" spans="2:13" ht="15" customHeight="1" x14ac:dyDescent="0.25">
      <c r="B17" s="36" t="s">
        <v>18</v>
      </c>
      <c r="D17" s="11"/>
      <c r="F17" s="11"/>
    </row>
    <row r="18" spans="2:13" ht="15" customHeight="1" x14ac:dyDescent="0.25">
      <c r="B18" s="61" t="s">
        <v>19</v>
      </c>
      <c r="D18" s="11" t="s">
        <v>20</v>
      </c>
      <c r="E18" s="21">
        <v>25</v>
      </c>
      <c r="F18" s="11">
        <v>1</v>
      </c>
      <c r="G18" s="21">
        <f>E18*F18</f>
        <v>25</v>
      </c>
      <c r="H18" s="21">
        <f>G18/$F$9</f>
        <v>2.9411764705882355</v>
      </c>
      <c r="I18" s="66"/>
    </row>
    <row r="19" spans="2:13" ht="15" customHeight="1" x14ac:dyDescent="0.25">
      <c r="B19" s="61" t="s">
        <v>21</v>
      </c>
      <c r="D19" s="11" t="s">
        <v>20</v>
      </c>
      <c r="E19" s="21">
        <v>20</v>
      </c>
      <c r="F19" s="11">
        <v>2</v>
      </c>
      <c r="G19" s="21">
        <f t="shared" ref="G19:G20" si="0">E19*F19</f>
        <v>40</v>
      </c>
      <c r="H19" s="21">
        <f t="shared" ref="H19:H20" si="1">G19/$F$9</f>
        <v>4.7058823529411766</v>
      </c>
      <c r="I19" s="66"/>
    </row>
    <row r="20" spans="2:13" ht="15" customHeight="1" x14ac:dyDescent="0.25">
      <c r="B20" s="61" t="s">
        <v>22</v>
      </c>
      <c r="D20" s="11" t="s">
        <v>20</v>
      </c>
      <c r="E20" s="21">
        <v>20</v>
      </c>
      <c r="F20" s="11">
        <v>1</v>
      </c>
      <c r="G20" s="21">
        <f t="shared" si="0"/>
        <v>20</v>
      </c>
      <c r="H20" s="21">
        <f t="shared" si="1"/>
        <v>2.3529411764705883</v>
      </c>
      <c r="I20" s="66"/>
    </row>
    <row r="21" spans="2:13" ht="13.9" customHeight="1" x14ac:dyDescent="0.25">
      <c r="B21" s="36" t="s">
        <v>23</v>
      </c>
      <c r="C21" s="36"/>
    </row>
    <row r="22" spans="2:13" ht="13.9" customHeight="1" x14ac:dyDescent="0.25">
      <c r="B22" s="61" t="s">
        <v>24</v>
      </c>
      <c r="C22" s="36"/>
      <c r="D22" s="11" t="s">
        <v>25</v>
      </c>
      <c r="E22" s="21">
        <v>11.8</v>
      </c>
      <c r="F22" s="22">
        <v>1</v>
      </c>
      <c r="G22" s="21">
        <f>E22*F22</f>
        <v>11.8</v>
      </c>
      <c r="H22" s="21">
        <f>G22/$F$9</f>
        <v>1.3882352941176472</v>
      </c>
      <c r="I22" s="66"/>
    </row>
    <row r="23" spans="2:13" ht="13.9" customHeight="1" x14ac:dyDescent="0.25">
      <c r="B23" s="36" t="s">
        <v>26</v>
      </c>
      <c r="C23" s="36"/>
      <c r="K23" s="75"/>
    </row>
    <row r="24" spans="2:13" ht="13.9" customHeight="1" x14ac:dyDescent="0.25">
      <c r="B24" s="61" t="s">
        <v>27</v>
      </c>
      <c r="C24" s="36"/>
      <c r="D24" s="11" t="s">
        <v>25</v>
      </c>
      <c r="E24" s="21">
        <v>30</v>
      </c>
      <c r="F24" s="22">
        <v>1</v>
      </c>
      <c r="G24" s="21">
        <f t="shared" ref="G24:G30" si="2">E24*F24</f>
        <v>30</v>
      </c>
      <c r="H24" s="21">
        <f>G24/$F$9</f>
        <v>3.5294117647058822</v>
      </c>
      <c r="I24" s="66"/>
    </row>
    <row r="25" spans="2:13" ht="13.9" customHeight="1" x14ac:dyDescent="0.25">
      <c r="B25" s="61" t="s">
        <v>28</v>
      </c>
      <c r="C25" s="36"/>
      <c r="D25" s="11" t="s">
        <v>25</v>
      </c>
      <c r="E25" s="21">
        <v>6.84</v>
      </c>
      <c r="F25" s="22">
        <v>1</v>
      </c>
      <c r="G25" s="21">
        <f t="shared" si="2"/>
        <v>6.84</v>
      </c>
      <c r="H25" s="21">
        <f t="shared" ref="H25:H31" si="3">G25/$F$9</f>
        <v>0.80470588235294116</v>
      </c>
      <c r="I25" s="66"/>
    </row>
    <row r="26" spans="2:13" ht="13.9" customHeight="1" x14ac:dyDescent="0.25">
      <c r="B26" s="61" t="s">
        <v>29</v>
      </c>
      <c r="C26" s="36"/>
      <c r="D26" s="11" t="s">
        <v>25</v>
      </c>
      <c r="E26" s="21">
        <v>7</v>
      </c>
      <c r="F26" s="22">
        <v>1</v>
      </c>
      <c r="G26" s="21">
        <f t="shared" si="2"/>
        <v>7</v>
      </c>
      <c r="H26" s="21">
        <f t="shared" si="3"/>
        <v>0.82352941176470584</v>
      </c>
      <c r="I26" s="66"/>
    </row>
    <row r="27" spans="2:13" ht="13.9" customHeight="1" x14ac:dyDescent="0.25">
      <c r="B27" s="5" t="s">
        <v>30</v>
      </c>
      <c r="C27" s="36"/>
      <c r="D27" s="11" t="s">
        <v>25</v>
      </c>
      <c r="E27" s="21">
        <v>11.11</v>
      </c>
      <c r="F27" s="22">
        <v>1</v>
      </c>
      <c r="G27" s="21">
        <f t="shared" si="2"/>
        <v>11.11</v>
      </c>
      <c r="H27" s="21">
        <f t="shared" si="3"/>
        <v>1.3070588235294116</v>
      </c>
      <c r="I27" s="66"/>
      <c r="K27" s="36"/>
      <c r="M27" s="68"/>
    </row>
    <row r="28" spans="2:13" ht="13.9" customHeight="1" x14ac:dyDescent="0.25">
      <c r="B28" s="36" t="s">
        <v>31</v>
      </c>
      <c r="C28" s="36"/>
      <c r="D28" s="11" t="s">
        <v>25</v>
      </c>
      <c r="E28" s="21">
        <v>5.87</v>
      </c>
      <c r="F28" s="22">
        <v>1</v>
      </c>
      <c r="G28" s="21">
        <f t="shared" si="2"/>
        <v>5.87</v>
      </c>
      <c r="H28" s="21">
        <f t="shared" si="3"/>
        <v>0.69058823529411761</v>
      </c>
      <c r="I28" s="66"/>
      <c r="K28" s="36"/>
      <c r="M28" s="68"/>
    </row>
    <row r="29" spans="2:13" ht="13.9" customHeight="1" x14ac:dyDescent="0.25">
      <c r="B29" s="36" t="s">
        <v>32</v>
      </c>
      <c r="C29" s="36"/>
      <c r="D29" s="11" t="s">
        <v>25</v>
      </c>
      <c r="E29" s="21">
        <v>6.63</v>
      </c>
      <c r="F29" s="22">
        <v>1</v>
      </c>
      <c r="G29" s="21">
        <f t="shared" si="2"/>
        <v>6.63</v>
      </c>
      <c r="H29" s="21">
        <f t="shared" si="3"/>
        <v>0.78</v>
      </c>
      <c r="I29" s="66"/>
    </row>
    <row r="30" spans="2:13" ht="13.9" customHeight="1" x14ac:dyDescent="0.25">
      <c r="B30" s="36" t="s">
        <v>33</v>
      </c>
      <c r="C30" s="36"/>
      <c r="D30" s="11" t="s">
        <v>25</v>
      </c>
      <c r="E30" s="21">
        <v>3.33</v>
      </c>
      <c r="F30" s="22">
        <v>1</v>
      </c>
      <c r="G30" s="21">
        <f t="shared" si="2"/>
        <v>3.33</v>
      </c>
      <c r="H30" s="21">
        <f t="shared" si="3"/>
        <v>0.39176470588235296</v>
      </c>
      <c r="I30" s="66"/>
    </row>
    <row r="31" spans="2:13" ht="13.9" customHeight="1" x14ac:dyDescent="0.25">
      <c r="B31" s="36" t="s">
        <v>34</v>
      </c>
      <c r="C31" s="36"/>
      <c r="D31" s="11" t="s">
        <v>25</v>
      </c>
      <c r="E31" s="21">
        <f>SUM(G18:G30)*0.09/2</f>
        <v>7.5411000000000001</v>
      </c>
      <c r="F31" s="22">
        <v>1</v>
      </c>
      <c r="G31" s="21">
        <f>SUM(G16:G30)*0.05/2</f>
        <v>4.1895000000000007</v>
      </c>
      <c r="H31" s="21">
        <f t="shared" si="3"/>
        <v>0.49288235294117655</v>
      </c>
      <c r="I31" s="66"/>
    </row>
    <row r="32" spans="2:13" ht="4.9000000000000004" customHeight="1" x14ac:dyDescent="0.25">
      <c r="B32" s="24"/>
      <c r="C32" s="24"/>
      <c r="D32" s="25"/>
      <c r="E32" s="23"/>
      <c r="F32" s="25"/>
      <c r="G32" s="23"/>
      <c r="H32" s="23"/>
      <c r="I32" s="23"/>
    </row>
    <row r="33" spans="2:15" ht="13.9" customHeight="1" x14ac:dyDescent="0.25">
      <c r="B33" s="36" t="s">
        <v>35</v>
      </c>
      <c r="C33" s="36"/>
      <c r="D33" s="11"/>
      <c r="F33" s="11"/>
      <c r="G33" s="26">
        <f>SUM(G21:G32)</f>
        <v>86.769499999999994</v>
      </c>
      <c r="H33" s="26">
        <f>SUM(H21:H32)</f>
        <v>10.208176470588235</v>
      </c>
      <c r="I33" s="26">
        <f>SUM(I21:I32)</f>
        <v>0</v>
      </c>
      <c r="K33" s="12"/>
    </row>
    <row r="34" spans="2:15" ht="13.9" customHeight="1" x14ac:dyDescent="0.25">
      <c r="B34" s="5" t="s">
        <v>36</v>
      </c>
      <c r="D34" s="11"/>
      <c r="F34" s="11"/>
    </row>
    <row r="35" spans="2:15" ht="13.9" customHeight="1" x14ac:dyDescent="0.25">
      <c r="B35" s="5" t="s">
        <v>37</v>
      </c>
      <c r="D35" s="11" t="s">
        <v>25</v>
      </c>
      <c r="E35" s="73">
        <v>11.85</v>
      </c>
      <c r="F35" s="11">
        <v>1</v>
      </c>
      <c r="G35" s="21">
        <f>E35*F35</f>
        <v>11.85</v>
      </c>
      <c r="H35" s="21">
        <f>G35/$F$9</f>
        <v>1.3941176470588235</v>
      </c>
      <c r="I35" s="66"/>
    </row>
    <row r="36" spans="2:15" ht="13.9" customHeight="1" x14ac:dyDescent="0.25">
      <c r="B36" s="5" t="s">
        <v>38</v>
      </c>
      <c r="D36" s="11" t="s">
        <v>25</v>
      </c>
      <c r="E36" s="73">
        <v>10.67</v>
      </c>
      <c r="F36" s="11">
        <v>1</v>
      </c>
      <c r="G36" s="21">
        <f>E36*F36</f>
        <v>10.67</v>
      </c>
      <c r="H36" s="21">
        <f>G36/$F$9</f>
        <v>1.2552941176470589</v>
      </c>
      <c r="I36" s="66"/>
    </row>
    <row r="37" spans="2:15" ht="13.9" customHeight="1" x14ac:dyDescent="0.25">
      <c r="B37" s="36" t="s">
        <v>33</v>
      </c>
      <c r="C37" s="36"/>
      <c r="D37" s="11" t="s">
        <v>25</v>
      </c>
      <c r="E37" s="74">
        <v>5.51</v>
      </c>
      <c r="F37" s="22">
        <v>1</v>
      </c>
      <c r="G37" s="21">
        <f>E37*F37</f>
        <v>5.51</v>
      </c>
      <c r="H37" s="21">
        <f>G37/$F$9</f>
        <v>0.64823529411764702</v>
      </c>
      <c r="I37" s="66"/>
    </row>
    <row r="38" spans="2:15" ht="13.9" customHeight="1" x14ac:dyDescent="0.25">
      <c r="B38" s="36" t="s">
        <v>39</v>
      </c>
      <c r="C38" s="36"/>
      <c r="D38" s="11" t="s">
        <v>40</v>
      </c>
      <c r="E38" s="72">
        <f>F9*0.4</f>
        <v>3.4000000000000004</v>
      </c>
      <c r="F38" s="22">
        <v>1</v>
      </c>
      <c r="G38" s="21">
        <f>E38*F38</f>
        <v>3.4000000000000004</v>
      </c>
      <c r="H38" s="21">
        <f>G38/$F$9</f>
        <v>0.4</v>
      </c>
      <c r="I38" s="66"/>
    </row>
    <row r="39" spans="2:15" ht="4.9000000000000004" customHeight="1" x14ac:dyDescent="0.25">
      <c r="B39" s="45"/>
      <c r="C39" s="45"/>
      <c r="D39" s="25"/>
      <c r="E39" s="23"/>
      <c r="F39" s="25"/>
      <c r="G39" s="23"/>
      <c r="H39" s="23"/>
      <c r="I39" s="23"/>
    </row>
    <row r="40" spans="2:15" ht="13.9" customHeight="1" thickBot="1" x14ac:dyDescent="0.3">
      <c r="B40" s="46" t="s">
        <v>41</v>
      </c>
      <c r="C40" s="46"/>
      <c r="D40" s="15"/>
      <c r="E40" s="17"/>
      <c r="F40" s="15"/>
      <c r="G40" s="27">
        <f>SUM(G35:G39)</f>
        <v>31.43</v>
      </c>
      <c r="H40" s="27">
        <f>G40/F9</f>
        <v>3.6976470588235295</v>
      </c>
      <c r="I40" s="27">
        <f>SUM(I37:I39)</f>
        <v>0</v>
      </c>
      <c r="K40" s="12"/>
    </row>
    <row r="41" spans="2:15" ht="13.9" customHeight="1" thickTop="1" x14ac:dyDescent="0.25">
      <c r="B41" s="39" t="s">
        <v>42</v>
      </c>
      <c r="C41" s="39"/>
      <c r="D41" s="40"/>
      <c r="E41" s="41"/>
      <c r="F41" s="40"/>
      <c r="G41" s="43">
        <f>G33+G40</f>
        <v>118.1995</v>
      </c>
      <c r="H41" s="43">
        <f>G41/F9</f>
        <v>13.905823529411764</v>
      </c>
      <c r="I41" s="43">
        <f>I33+I40</f>
        <v>0</v>
      </c>
      <c r="K41" s="78"/>
      <c r="L41" s="78"/>
      <c r="M41" s="78"/>
      <c r="N41" s="78"/>
      <c r="O41" s="78"/>
    </row>
    <row r="42" spans="2:15" ht="13.9" customHeight="1" x14ac:dyDescent="0.25">
      <c r="B42" s="5" t="s">
        <v>43</v>
      </c>
      <c r="D42" s="11"/>
      <c r="F42" s="11"/>
      <c r="K42" s="78"/>
      <c r="L42" s="78"/>
      <c r="M42" s="78"/>
      <c r="N42" s="78"/>
      <c r="O42" s="78"/>
    </row>
    <row r="43" spans="2:15" ht="13.9" customHeight="1" x14ac:dyDescent="0.25">
      <c r="B43" s="36" t="s">
        <v>44</v>
      </c>
      <c r="C43" s="36"/>
      <c r="D43" s="11" t="s">
        <v>25</v>
      </c>
      <c r="E43" s="21">
        <v>50</v>
      </c>
      <c r="F43" s="22">
        <v>1</v>
      </c>
      <c r="G43" s="21">
        <f>E43/F43</f>
        <v>50</v>
      </c>
      <c r="H43" s="21">
        <f>G43/$F$9</f>
        <v>5.882352941176471</v>
      </c>
      <c r="I43" s="66"/>
      <c r="K43" s="78"/>
      <c r="L43" s="78"/>
      <c r="M43" s="78"/>
      <c r="N43" s="78"/>
      <c r="O43" s="78"/>
    </row>
    <row r="44" spans="2:15" ht="13.9" customHeight="1" x14ac:dyDescent="0.25">
      <c r="B44" s="36" t="s">
        <v>45</v>
      </c>
      <c r="C44" s="36"/>
      <c r="D44" s="11" t="s">
        <v>25</v>
      </c>
      <c r="E44" s="21">
        <v>110</v>
      </c>
      <c r="F44" s="22">
        <v>1</v>
      </c>
      <c r="G44" s="21">
        <f>E44/F44</f>
        <v>110</v>
      </c>
      <c r="H44" s="21">
        <f>G44/$F$9</f>
        <v>12.941176470588236</v>
      </c>
      <c r="I44" s="66"/>
      <c r="K44" s="78"/>
      <c r="L44" s="78"/>
      <c r="M44" s="78"/>
      <c r="N44" s="78"/>
      <c r="O44" s="78"/>
    </row>
    <row r="45" spans="2:15" ht="13.9" customHeight="1" x14ac:dyDescent="0.25">
      <c r="B45" s="36" t="s">
        <v>46</v>
      </c>
      <c r="C45" s="36"/>
      <c r="D45" s="11" t="s">
        <v>25</v>
      </c>
      <c r="E45" s="21">
        <v>6.93</v>
      </c>
      <c r="F45" s="22">
        <v>1</v>
      </c>
      <c r="G45" s="21">
        <f>E45/F45</f>
        <v>6.93</v>
      </c>
      <c r="H45" s="21">
        <f>G45/$F$9</f>
        <v>0.81529411764705884</v>
      </c>
      <c r="I45" s="66"/>
      <c r="K45" s="78"/>
      <c r="L45" s="78"/>
      <c r="M45" s="78"/>
      <c r="N45" s="78"/>
      <c r="O45" s="78"/>
    </row>
    <row r="46" spans="2:15" ht="4.9000000000000004" customHeight="1" x14ac:dyDescent="0.25">
      <c r="B46" s="45"/>
      <c r="C46" s="45"/>
      <c r="D46" s="25"/>
      <c r="E46" s="23"/>
      <c r="F46" s="23"/>
      <c r="G46" s="23"/>
      <c r="H46" s="23"/>
      <c r="I46" s="23"/>
      <c r="K46" s="78"/>
      <c r="L46" s="78"/>
      <c r="M46" s="78"/>
      <c r="N46" s="78"/>
      <c r="O46" s="78"/>
    </row>
    <row r="47" spans="2:15" ht="13.9" customHeight="1" thickBot="1" x14ac:dyDescent="0.3">
      <c r="B47" s="47" t="s">
        <v>47</v>
      </c>
      <c r="C47" s="47"/>
      <c r="D47" s="28"/>
      <c r="E47" s="29"/>
      <c r="F47" s="29"/>
      <c r="G47" s="30">
        <f>SUM(G43:G46)</f>
        <v>166.93</v>
      </c>
      <c r="H47" s="30">
        <f>G47/F9</f>
        <v>19.638823529411766</v>
      </c>
      <c r="I47" s="30">
        <f>SUM(I43:I46)</f>
        <v>0</v>
      </c>
      <c r="K47" s="78"/>
      <c r="L47" s="78"/>
      <c r="M47" s="78"/>
      <c r="N47" s="78"/>
      <c r="O47" s="78"/>
    </row>
    <row r="48" spans="2:15" ht="16.149999999999999" customHeight="1" thickTop="1" thickBot="1" x14ac:dyDescent="0.3">
      <c r="B48" s="31" t="s">
        <v>48</v>
      </c>
      <c r="C48" s="31"/>
      <c r="D48" s="32"/>
      <c r="E48" s="31"/>
      <c r="F48" s="31"/>
      <c r="G48" s="33">
        <f>G41+G47</f>
        <v>285.12950000000001</v>
      </c>
      <c r="H48" s="33">
        <f>G48/F9</f>
        <v>33.544647058823529</v>
      </c>
      <c r="I48" s="33">
        <f>I41+I47</f>
        <v>0</v>
      </c>
    </row>
    <row r="49" spans="2:9" ht="16.149999999999999" customHeight="1" thickTop="1" thickBot="1" x14ac:dyDescent="0.3">
      <c r="B49" s="31" t="s">
        <v>49</v>
      </c>
      <c r="C49" s="31"/>
      <c r="D49" s="32"/>
      <c r="E49" s="31"/>
      <c r="F49" s="31"/>
      <c r="G49" s="33">
        <f>G12-G48</f>
        <v>-140.62950000000001</v>
      </c>
      <c r="H49" s="33">
        <f>G49/F9</f>
        <v>-16.544647058823529</v>
      </c>
      <c r="I49" s="33">
        <f>I12-I48</f>
        <v>0</v>
      </c>
    </row>
    <row r="50" spans="2:9" ht="13.9" customHeight="1" thickTop="1" x14ac:dyDescent="0.25">
      <c r="B50" s="5" t="s">
        <v>50</v>
      </c>
      <c r="D50" s="11"/>
    </row>
    <row r="51" spans="2:9" ht="13.9" customHeight="1" x14ac:dyDescent="0.25">
      <c r="B51" s="36" t="s">
        <v>51</v>
      </c>
      <c r="C51" s="36"/>
      <c r="D51" s="11"/>
      <c r="G51" s="21">
        <v>55.5</v>
      </c>
      <c r="H51" s="21">
        <f>G51/$F$9</f>
        <v>6.5294117647058822</v>
      </c>
      <c r="I51" s="66"/>
    </row>
    <row r="52" spans="2:9" ht="4.9000000000000004" customHeight="1" thickBot="1" x14ac:dyDescent="0.3">
      <c r="B52" s="14"/>
      <c r="C52" s="14"/>
      <c r="D52" s="15"/>
      <c r="E52" s="17"/>
      <c r="F52" s="17"/>
      <c r="G52" s="34"/>
      <c r="H52" s="35"/>
      <c r="I52" s="17"/>
    </row>
    <row r="53" spans="2:9" ht="15" customHeight="1" thickTop="1" x14ac:dyDescent="0.25">
      <c r="B53" s="41" t="s">
        <v>52</v>
      </c>
      <c r="C53" s="41"/>
      <c r="D53" s="40"/>
      <c r="E53" s="41"/>
      <c r="F53" s="41"/>
      <c r="G53" s="43">
        <f>G49-G51</f>
        <v>-196.12950000000001</v>
      </c>
      <c r="H53" s="43">
        <f>G53/$F$9</f>
        <v>-23.074058823529413</v>
      </c>
      <c r="I53" s="43">
        <f>I49-I51</f>
        <v>0</v>
      </c>
    </row>
    <row r="54" spans="2:9" ht="12.75" customHeight="1" x14ac:dyDescent="0.25">
      <c r="B54" s="5" t="s">
        <v>53</v>
      </c>
      <c r="C54" s="41"/>
      <c r="D54" s="40"/>
      <c r="E54" s="41"/>
      <c r="F54" s="41"/>
      <c r="G54" s="43"/>
      <c r="H54" s="43"/>
      <c r="I54" s="43"/>
    </row>
    <row r="55" spans="2:9" ht="12.75" customHeight="1" x14ac:dyDescent="0.25">
      <c r="B55" s="5" t="s">
        <v>54</v>
      </c>
      <c r="C55" s="41"/>
      <c r="D55" s="40"/>
      <c r="E55" s="41"/>
      <c r="F55" s="41"/>
      <c r="G55" s="43"/>
      <c r="H55" s="43"/>
      <c r="I55" s="43"/>
    </row>
    <row r="56" spans="2:9" ht="12.75" customHeight="1" x14ac:dyDescent="0.25">
      <c r="B56" s="5" t="s">
        <v>55</v>
      </c>
    </row>
    <row r="57" spans="2:9" ht="4.9000000000000004" customHeight="1" x14ac:dyDescent="0.25"/>
    <row r="58" spans="2:9" ht="15" customHeight="1" x14ac:dyDescent="0.25">
      <c r="B58" s="7" t="s">
        <v>56</v>
      </c>
      <c r="C58" s="7"/>
      <c r="D58" s="20"/>
      <c r="E58" s="20"/>
      <c r="F58" s="20"/>
      <c r="G58" s="20"/>
      <c r="H58" s="20"/>
      <c r="I58" s="20"/>
    </row>
    <row r="59" spans="2:9" ht="13.15" customHeight="1" x14ac:dyDescent="0.25">
      <c r="C59" s="49"/>
      <c r="D59" s="49"/>
      <c r="E59" s="76" t="s">
        <v>57</v>
      </c>
      <c r="F59" s="76"/>
      <c r="G59" s="76"/>
      <c r="H59" s="76"/>
      <c r="I59" s="76"/>
    </row>
    <row r="60" spans="2:9" ht="13.15" customHeight="1" x14ac:dyDescent="0.25">
      <c r="C60" s="49"/>
      <c r="D60" s="49"/>
      <c r="E60" s="48">
        <v>-0.25</v>
      </c>
      <c r="F60" s="48">
        <v>-0.1</v>
      </c>
      <c r="G60" s="49"/>
      <c r="H60" s="48">
        <v>0.1</v>
      </c>
      <c r="I60" s="48">
        <v>0.25</v>
      </c>
    </row>
    <row r="61" spans="2:9" ht="13.15" customHeight="1" x14ac:dyDescent="0.25">
      <c r="C61" s="76" t="s">
        <v>58</v>
      </c>
      <c r="D61" s="76"/>
      <c r="E61" s="37">
        <f>G61*0.75</f>
        <v>12.75</v>
      </c>
      <c r="F61" s="37">
        <f>G61*0.9</f>
        <v>15.3</v>
      </c>
      <c r="G61" s="37">
        <f>E9</f>
        <v>17</v>
      </c>
      <c r="H61" s="37">
        <f>G61*1.1</f>
        <v>18.700000000000003</v>
      </c>
      <c r="I61" s="37">
        <f>G61*1.25</f>
        <v>21.25</v>
      </c>
    </row>
    <row r="62" spans="2:9" ht="13.15" customHeight="1" x14ac:dyDescent="0.25">
      <c r="C62" s="58">
        <v>-0.25</v>
      </c>
      <c r="D62" s="44">
        <f>D64*0.75</f>
        <v>6.375</v>
      </c>
      <c r="E62" s="50">
        <f>(E$61*$D62)-$G$48</f>
        <v>-203.84825000000001</v>
      </c>
      <c r="F62" s="51">
        <f t="shared" ref="F62:I66" si="4">(F$61*$D62)-$G$48</f>
        <v>-187.59199999999998</v>
      </c>
      <c r="G62" s="51">
        <f t="shared" si="4"/>
        <v>-176.75450000000001</v>
      </c>
      <c r="H62" s="51">
        <f t="shared" si="4"/>
        <v>-165.91699999999997</v>
      </c>
      <c r="I62" s="52">
        <f t="shared" si="4"/>
        <v>-149.66075000000001</v>
      </c>
    </row>
    <row r="63" spans="2:9" ht="13.15" customHeight="1" x14ac:dyDescent="0.25">
      <c r="C63" s="58">
        <v>-0.1</v>
      </c>
      <c r="D63" s="44">
        <f>D64*0.9</f>
        <v>7.65</v>
      </c>
      <c r="E63" s="53">
        <f>(E$61*$D63)-$G$48</f>
        <v>-187.59199999999998</v>
      </c>
      <c r="F63" s="37">
        <f t="shared" si="4"/>
        <v>-168.08449999999999</v>
      </c>
      <c r="G63" s="37">
        <f t="shared" si="4"/>
        <v>-155.0795</v>
      </c>
      <c r="H63" s="37">
        <f t="shared" si="4"/>
        <v>-142.07449999999997</v>
      </c>
      <c r="I63" s="54">
        <f t="shared" si="4"/>
        <v>-122.56700000000001</v>
      </c>
    </row>
    <row r="64" spans="2:9" ht="13.15" customHeight="1" x14ac:dyDescent="0.25">
      <c r="C64" s="59" t="s">
        <v>59</v>
      </c>
      <c r="D64" s="44">
        <f>F9</f>
        <v>8.5</v>
      </c>
      <c r="E64" s="53">
        <f>(E$61*$D64)-$G$48</f>
        <v>-176.75450000000001</v>
      </c>
      <c r="F64" s="37">
        <f t="shared" si="4"/>
        <v>-155.0795</v>
      </c>
      <c r="G64" s="37">
        <f t="shared" si="4"/>
        <v>-140.62950000000001</v>
      </c>
      <c r="H64" s="37">
        <f t="shared" si="4"/>
        <v>-126.17949999999999</v>
      </c>
      <c r="I64" s="54">
        <f t="shared" si="4"/>
        <v>-104.50450000000001</v>
      </c>
    </row>
    <row r="65" spans="3:9" ht="13.15" customHeight="1" x14ac:dyDescent="0.25">
      <c r="C65" s="58">
        <v>0.1</v>
      </c>
      <c r="D65" s="44">
        <f>D64*1.1</f>
        <v>9.3500000000000014</v>
      </c>
      <c r="E65" s="53">
        <f>(E$61*$D65)-$G$48</f>
        <v>-165.91699999999997</v>
      </c>
      <c r="F65" s="37">
        <f t="shared" si="4"/>
        <v>-142.07449999999997</v>
      </c>
      <c r="G65" s="37">
        <f t="shared" si="4"/>
        <v>-126.17949999999999</v>
      </c>
      <c r="H65" s="37">
        <f t="shared" si="4"/>
        <v>-110.28449999999995</v>
      </c>
      <c r="I65" s="54">
        <f t="shared" si="4"/>
        <v>-86.441999999999979</v>
      </c>
    </row>
    <row r="66" spans="3:9" ht="13.15" customHeight="1" x14ac:dyDescent="0.25">
      <c r="C66" s="58">
        <v>0.25</v>
      </c>
      <c r="D66" s="44">
        <f>D64*1.25</f>
        <v>10.625</v>
      </c>
      <c r="E66" s="55">
        <f>(E$61*$D66)-$G$48</f>
        <v>-149.66075000000001</v>
      </c>
      <c r="F66" s="56">
        <f t="shared" si="4"/>
        <v>-122.56700000000001</v>
      </c>
      <c r="G66" s="56">
        <f t="shared" si="4"/>
        <v>-104.50450000000001</v>
      </c>
      <c r="H66" s="56">
        <f t="shared" si="4"/>
        <v>-86.441999999999979</v>
      </c>
      <c r="I66" s="57">
        <f t="shared" si="4"/>
        <v>-59.348250000000007</v>
      </c>
    </row>
  </sheetData>
  <mergeCells count="4">
    <mergeCell ref="E59:I59"/>
    <mergeCell ref="C61:D61"/>
    <mergeCell ref="B4:I4"/>
    <mergeCell ref="K41:O47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2026-10-01T21:52:28Z</dcterms:modified>
  <cp:category/>
  <cp:contentStatus/>
</cp:coreProperties>
</file>