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20C14A3D-8C66-428C-8325-47B14BA80989}" xr6:coauthVersionLast="47" xr6:coauthVersionMax="47" xr10:uidLastSave="{00000000-0000-0000-0000-000000000000}"/>
  <bookViews>
    <workbookView xWindow="1905" yWindow="1905" windowWidth="21600" windowHeight="11295" xr2:uid="{433CE134-AD61-458E-8C7C-3B2D4C8FB871}"/>
  </bookViews>
  <sheets>
    <sheet name="Sheet1" sheetId="1" r:id="rId1"/>
  </sheets>
  <definedNames>
    <definedName name="_xlnm.Print_Area" localSheetId="0">Sheet1!$B$2:$I$66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G10" i="1"/>
  <c r="H10" i="1"/>
  <c r="I10" i="1"/>
  <c r="G12" i="1"/>
  <c r="I12" i="1"/>
  <c r="G18" i="1"/>
  <c r="H18" i="1"/>
  <c r="G20" i="1"/>
  <c r="H20" i="1"/>
  <c r="G21" i="1"/>
  <c r="H21" i="1"/>
  <c r="G22" i="1"/>
  <c r="H22" i="1"/>
  <c r="G23" i="1"/>
  <c r="H23" i="1"/>
  <c r="G25" i="1"/>
  <c r="H25" i="1"/>
  <c r="G26" i="1"/>
  <c r="H26" i="1"/>
  <c r="G27" i="1"/>
  <c r="H27" i="1"/>
  <c r="G28" i="1"/>
  <c r="H28" i="1"/>
  <c r="E29" i="1"/>
  <c r="G29" i="1"/>
  <c r="H29" i="1"/>
  <c r="G31" i="1"/>
  <c r="H31" i="1"/>
  <c r="I31" i="1"/>
  <c r="G33" i="1"/>
  <c r="H33" i="1"/>
  <c r="G34" i="1"/>
  <c r="H34" i="1"/>
  <c r="G35" i="1"/>
  <c r="H35" i="1"/>
  <c r="G36" i="1"/>
  <c r="H36" i="1"/>
  <c r="G37" i="1"/>
  <c r="H37" i="1"/>
  <c r="G39" i="1"/>
  <c r="H39" i="1"/>
  <c r="I39" i="1"/>
  <c r="G40" i="1"/>
  <c r="H40" i="1"/>
  <c r="I40" i="1"/>
  <c r="G42" i="1"/>
  <c r="H42" i="1"/>
  <c r="H43" i="1"/>
  <c r="G44" i="1"/>
  <c r="H44" i="1"/>
  <c r="G46" i="1"/>
  <c r="H46" i="1"/>
  <c r="I46" i="1"/>
  <c r="G47" i="1"/>
  <c r="H47" i="1"/>
  <c r="I47" i="1"/>
  <c r="G48" i="1"/>
  <c r="H48" i="1"/>
  <c r="I48" i="1"/>
  <c r="H50" i="1"/>
  <c r="G52" i="1"/>
  <c r="H52" i="1"/>
  <c r="I52" i="1"/>
  <c r="E61" i="1"/>
  <c r="F61" i="1"/>
  <c r="G61" i="1"/>
  <c r="H61" i="1"/>
  <c r="I61" i="1"/>
  <c r="D62" i="1"/>
  <c r="E62" i="1"/>
  <c r="F62" i="1"/>
  <c r="G62" i="1"/>
  <c r="H62" i="1"/>
  <c r="I62" i="1"/>
  <c r="D63" i="1"/>
  <c r="E63" i="1"/>
  <c r="F63" i="1"/>
  <c r="G63" i="1"/>
  <c r="H63" i="1"/>
  <c r="I63" i="1"/>
  <c r="D64" i="1"/>
  <c r="E64" i="1"/>
  <c r="F64" i="1"/>
  <c r="G64" i="1"/>
  <c r="H64" i="1"/>
  <c r="I64" i="1"/>
  <c r="D65" i="1"/>
  <c r="E65" i="1"/>
  <c r="F65" i="1"/>
  <c r="G65" i="1"/>
  <c r="H65" i="1"/>
  <c r="I65" i="1"/>
  <c r="D66" i="1"/>
  <c r="E66" i="1"/>
  <c r="F66" i="1"/>
  <c r="G66" i="1"/>
  <c r="H66" i="1"/>
  <c r="I6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0" authorId="0" shapeId="0" xr:uid="{490BD7ED-B348-4467-8D05-FC45FD5BD1F3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<sst xmlns="http://schemas.openxmlformats.org/spreadsheetml/2006/main" count="80" uniqueCount="59">
  <si>
    <t>GROSS RECIPTS FROM PRODUCTION</t>
  </si>
  <si>
    <t xml:space="preserve">GROSS RECIPTS  </t>
  </si>
  <si>
    <t>YOUR FARM</t>
  </si>
  <si>
    <t xml:space="preserve">DIRECT COSTS </t>
  </si>
  <si>
    <t>OPERATING PREHARVEST</t>
  </si>
  <si>
    <t>Total Pre-Harvest Expenses</t>
  </si>
  <si>
    <t>HARVEST COSTS</t>
  </si>
  <si>
    <t>Total Harvest Costs</t>
  </si>
  <si>
    <t>Total Operating Costs</t>
  </si>
  <si>
    <t>PROPERTY &amp; OWNERSHIP COSTS</t>
  </si>
  <si>
    <t>Total Property &amp; Ownership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</si>
  <si>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</si>
  <si>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</si>
  <si>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</si>
  <si>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</si>
  <si>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</si>
  <si>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>UNIT</t>
  </si>
  <si>
    <t xml:space="preserve">PRICE  </t>
  </si>
  <si>
    <t xml:space="preserve">PER ACRE  </t>
  </si>
  <si>
    <t>COST PER UNIT</t>
  </si>
  <si>
    <t xml:space="preserve">QUANTITY  </t>
  </si>
  <si>
    <t>Custom Application</t>
  </si>
  <si>
    <t>Labor</t>
  </si>
  <si>
    <t>dollars</t>
  </si>
  <si>
    <t>General Farm Overhead</t>
  </si>
  <si>
    <t>Real Estate Taxes</t>
  </si>
  <si>
    <t>TOTAL DIRECT COSTS</t>
  </si>
  <si>
    <t>Estimated Production Costs &amp; Returns</t>
  </si>
  <si>
    <t xml:space="preserve">YIELD  </t>
  </si>
  <si>
    <t>Herbicide</t>
  </si>
  <si>
    <t>acre</t>
  </si>
  <si>
    <t>Fertilizer</t>
  </si>
  <si>
    <t>Irrigation</t>
  </si>
  <si>
    <t>Seed</t>
  </si>
  <si>
    <t>Irrigation Repairs</t>
  </si>
  <si>
    <t xml:space="preserve">      Fuel</t>
  </si>
  <si>
    <t xml:space="preserve">     Repair &amp; Maintenance</t>
  </si>
  <si>
    <t>Machinery Ownership Costs</t>
  </si>
  <si>
    <t>Northeastern Colorado - Irrigated Alfalfa</t>
  </si>
  <si>
    <t>Alfalfa (Round Bales)</t>
  </si>
  <si>
    <t>tons</t>
  </si>
  <si>
    <t>Establishment Allocation (5 yrs)</t>
  </si>
  <si>
    <t>Insecticide</t>
  </si>
  <si>
    <t>Crop Protection</t>
  </si>
  <si>
    <t>Irrigation Energy</t>
  </si>
  <si>
    <t>Sprinkler Lease</t>
  </si>
  <si>
    <t>Custom Aerial Spray</t>
  </si>
  <si>
    <r>
      <t>Baling</t>
    </r>
    <r>
      <rPr>
        <vertAlign val="superscript"/>
        <sz val="11"/>
        <color indexed="8"/>
        <rFont val="Calibri"/>
        <family val="2"/>
      </rPr>
      <t>1</t>
    </r>
  </si>
  <si>
    <r>
      <t>Hauling/Stacking</t>
    </r>
    <r>
      <rPr>
        <vertAlign val="superscript"/>
        <sz val="11"/>
        <color indexed="8"/>
        <rFont val="Calibri"/>
        <family val="2"/>
      </rPr>
      <t>2</t>
    </r>
  </si>
  <si>
    <t>ALTERNATIVE PRICES ($/ton)</t>
  </si>
  <si>
    <t>TONS</t>
  </si>
  <si>
    <t>PER TON</t>
  </si>
  <si>
    <t>Your Farm</t>
  </si>
  <si>
    <t>Gross Receipts</t>
  </si>
  <si>
    <t>1 Baling= $15/Bale (Round Baler)</t>
  </si>
  <si>
    <t>2 Hauling/Stacking= $6.00/Bale</t>
  </si>
  <si>
    <t>Interest (6 months @ 10%)</t>
  </si>
  <si>
    <t>Land ($8,500 @ 3.7%)</t>
  </si>
  <si>
    <t>3 Interest on Operating Capital is calculated on 1/2 of pre-harvest operating costs at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</si>
</sst>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vertAlign val="superscript"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76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8" fontId="6" fillId="0" borderId="0" xfId="0" applyNumberFormat="1" applyFont="1" applyAlignment="1">
      <alignment vertical="center"/>
    </xf>
    <xf numFmtId="6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8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6" fontId="6" fillId="0" borderId="2" xfId="0" applyNumberFormat="1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38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8" fontId="6" fillId="0" borderId="0" xfId="1" applyNumberFormat="1" applyFont="1" applyAlignment="1">
      <alignment vertical="center"/>
    </xf>
    <xf numFmtId="8" fontId="6" fillId="0" borderId="2" xfId="1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8" fontId="6" fillId="0" borderId="4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8" fontId="9" fillId="0" borderId="5" xfId="0" applyNumberFormat="1" applyFont="1" applyBorder="1" applyAlignment="1">
      <alignment vertical="center"/>
    </xf>
    <xf numFmtId="38" fontId="6" fillId="0" borderId="2" xfId="0" applyNumberFormat="1" applyFont="1" applyBorder="1" applyAlignment="1">
      <alignment vertical="center"/>
    </xf>
    <xf numFmtId="40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 indent="2"/>
    </xf>
    <xf numFmtId="8" fontId="10" fillId="0" borderId="0" xfId="0" applyNumberFormat="1" applyFont="1" applyAlignment="1">
      <alignment vertical="center"/>
    </xf>
    <xf numFmtId="0" fontId="6" fillId="0" borderId="1" xfId="0" applyFont="1" applyBorder="1"/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6" fontId="9" fillId="0" borderId="0" xfId="0" applyNumberFormat="1" applyFont="1" applyAlignment="1">
      <alignment vertical="center"/>
    </xf>
    <xf numFmtId="8" fontId="9" fillId="0" borderId="0" xfId="0" applyNumberFormat="1" applyFont="1" applyAlignment="1">
      <alignment vertical="center"/>
    </xf>
    <xf numFmtId="40" fontId="10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/>
    </xf>
    <xf numFmtId="9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8" fontId="10" fillId="0" borderId="6" xfId="0" applyNumberFormat="1" applyFont="1" applyBorder="1" applyAlignment="1">
      <alignment vertical="center"/>
    </xf>
    <xf numFmtId="8" fontId="10" fillId="0" borderId="7" xfId="0" applyNumberFormat="1" applyFont="1" applyBorder="1" applyAlignment="1">
      <alignment vertical="center"/>
    </xf>
    <xf numFmtId="8" fontId="10" fillId="0" borderId="8" xfId="0" applyNumberFormat="1" applyFont="1" applyBorder="1" applyAlignment="1">
      <alignment vertical="center"/>
    </xf>
    <xf numFmtId="8" fontId="10" fillId="0" borderId="9" xfId="0" applyNumberFormat="1" applyFont="1" applyBorder="1" applyAlignment="1">
      <alignment vertical="center"/>
    </xf>
    <xf numFmtId="8" fontId="10" fillId="0" borderId="10" xfId="0" applyNumberFormat="1" applyFont="1" applyBorder="1" applyAlignment="1">
      <alignment vertical="center"/>
    </xf>
    <xf numFmtId="8" fontId="10" fillId="0" borderId="11" xfId="0" applyNumberFormat="1" applyFont="1" applyBorder="1" applyAlignment="1">
      <alignment vertical="center"/>
    </xf>
    <xf numFmtId="8" fontId="10" fillId="0" borderId="3" xfId="0" applyNumberFormat="1" applyFont="1" applyBorder="1" applyAlignment="1">
      <alignment vertical="center"/>
    </xf>
    <xf numFmtId="8" fontId="10" fillId="0" borderId="12" xfId="0" applyNumberFormat="1" applyFont="1" applyBorder="1" applyAlignment="1">
      <alignment vertical="center"/>
    </xf>
    <xf numFmtId="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indent="4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3" borderId="13" xfId="0" applyFont="1" applyFill="1" applyBorder="1" applyAlignment="1" applyProtection="1">
      <alignment vertical="center"/>
      <protection locked="0"/>
    </xf>
    <xf numFmtId="40" fontId="6" fillId="0" borderId="0" xfId="0" applyNumberFormat="1" applyFont="1" applyAlignment="1">
      <alignment horizontal="center" vertical="center"/>
    </xf>
    <xf numFmtId="38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164" fontId="6" fillId="3" borderId="13" xfId="0" applyNumberFormat="1" applyFont="1" applyFill="1" applyBorder="1" applyAlignment="1" applyProtection="1">
      <alignment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164" fontId="6" fillId="0" borderId="0" xfId="0" applyNumberFormat="1" applyFont="1" applyAlignment="1">
      <alignment vertical="center"/>
    </xf>
    <xf numFmtId="0" fontId="6" fillId="0" borderId="1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0</xdr:rowOff>
    </xdr:from>
    <xdr:to>
      <xdr:col>8</xdr:col>
      <xdr:colOff>704850</xdr:colOff>
      <xdr:row>2</xdr:row>
      <xdr:rowOff>0</xdr:rowOff>
    </xdr:to>
    <xdr:pic>
      <xdr:nvPicPr>
        <xdr:cNvPr id="1088" name="Picture 1">
          <a:extLst>
            <a:ext uri="{FF2B5EF4-FFF2-40B4-BE49-F238E27FC236}">
              <a16:creationId xmlns:a16="http://schemas.microsoft.com/office/drawing/2014/main" id="{E78202E3-3CD8-EE46-6815-E5B6DFCA15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90500"/>
          <a:ext cx="63150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E255F-51EE-44FB-9B76-4AB3603E1A92}">
  <sheetPr>
    <pageSetUpPr fitToPage="1"/>
  </sheetPr>
  <dimension ref="B2:M66"/>
  <sheetViews>
    <sheetView tabSelected="1" zoomScaleNormal="100" workbookViewId="0">
      <selection activeCell="Q18" sqref="Q18"/>
    </sheetView>
  </sheetViews>
  <sheetFormatPr defaultColWidth="8.8554687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2.7109375" style="5" customWidth="1"/>
    <col min="6" max="6" width="9.7109375" style="5" customWidth="1"/>
    <col min="7" max="7" width="11" style="5" customWidth="1"/>
    <col min="8" max="8" width="9.7109375" style="5" customWidth="1"/>
    <col min="9" max="9" width="10.7109375" style="5" customWidth="1"/>
    <col min="10" max="16384" width="8.85546875" style="5"/>
  </cols>
  <sheetData>
    <row r="2" spans="2:9" ht="78" customHeight="1" x14ac:dyDescent="0.25"/>
    <row r="3" spans="2:9" ht="4.9000000000000004" customHeight="1" x14ac:dyDescent="0.25"/>
    <row r="4" spans="2:9" ht="19.899999999999999" customHeight="1" x14ac:dyDescent="0.25">
      <c r="B4" s="75" t="s">
        <v>38</v>
      </c>
      <c r="C4" s="75"/>
      <c r="D4" s="75"/>
      <c r="E4" s="75"/>
      <c r="F4" s="75"/>
      <c r="G4" s="75"/>
      <c r="H4" s="75"/>
      <c r="I4" s="6">
        <v>2023</v>
      </c>
    </row>
    <row r="5" spans="2:9" ht="19.899999999999999" customHeight="1" x14ac:dyDescent="0.25">
      <c r="B5" s="60" t="s">
        <v>27</v>
      </c>
    </row>
    <row r="6" spans="2:9" x14ac:dyDescent="0.25">
      <c r="B6" s="7" t="s">
        <v>0</v>
      </c>
      <c r="C6" s="7"/>
      <c r="D6" s="8"/>
      <c r="E6" s="8"/>
      <c r="F6" s="8"/>
      <c r="G6" s="8"/>
      <c r="H6" s="8"/>
      <c r="I6" s="8"/>
    </row>
    <row r="7" spans="2:9" ht="15" customHeight="1" thickBot="1" x14ac:dyDescent="0.3">
      <c r="B7" s="38" t="s">
        <v>1</v>
      </c>
      <c r="C7" s="38"/>
      <c r="D7" s="1" t="s">
        <v>16</v>
      </c>
      <c r="E7" s="2" t="s">
        <v>17</v>
      </c>
      <c r="F7" s="1" t="s">
        <v>28</v>
      </c>
      <c r="G7" s="2" t="s">
        <v>18</v>
      </c>
      <c r="H7" s="2" t="s">
        <v>51</v>
      </c>
      <c r="I7" s="3"/>
    </row>
    <row r="8" spans="2:9" ht="4.9000000000000004" customHeight="1" x14ac:dyDescent="0.25">
      <c r="B8" s="62"/>
      <c r="C8" s="62"/>
      <c r="D8" s="63"/>
      <c r="E8" s="64"/>
      <c r="F8" s="63"/>
      <c r="G8" s="64"/>
      <c r="H8" s="64"/>
      <c r="I8" s="65"/>
    </row>
    <row r="9" spans="2:9" ht="13.9" customHeight="1" x14ac:dyDescent="0.25">
      <c r="B9" s="36" t="s">
        <v>39</v>
      </c>
      <c r="C9" s="36"/>
      <c r="D9" s="11" t="s">
        <v>40</v>
      </c>
      <c r="E9" s="12">
        <v>265</v>
      </c>
      <c r="F9" s="11">
        <v>5</v>
      </c>
      <c r="G9" s="13">
        <f>E9*F9</f>
        <v>1325</v>
      </c>
      <c r="H9" s="12">
        <f>G9/F9</f>
        <v>265</v>
      </c>
      <c r="I9" s="73" t="s">
        <v>52</v>
      </c>
    </row>
    <row r="10" spans="2:9" ht="13.9" customHeight="1" x14ac:dyDescent="0.25">
      <c r="B10" s="36" t="s">
        <v>52</v>
      </c>
      <c r="C10" s="36"/>
      <c r="D10" s="11" t="s">
        <v>40</v>
      </c>
      <c r="E10" s="70"/>
      <c r="F10" s="71"/>
      <c r="G10" s="72">
        <f>E10*F10</f>
        <v>0</v>
      </c>
      <c r="H10" s="72">
        <f>E10</f>
        <v>0</v>
      </c>
      <c r="I10" s="72">
        <f>E10*F10</f>
        <v>0</v>
      </c>
    </row>
    <row r="11" spans="2:9" ht="4.9000000000000004" customHeight="1" thickBot="1" x14ac:dyDescent="0.3">
      <c r="B11" s="14"/>
      <c r="C11" s="14"/>
      <c r="D11" s="15"/>
      <c r="E11" s="16"/>
      <c r="F11" s="17"/>
      <c r="G11" s="18"/>
      <c r="H11" s="16"/>
      <c r="I11" s="17"/>
    </row>
    <row r="12" spans="2:9" ht="15" customHeight="1" thickTop="1" x14ac:dyDescent="0.25">
      <c r="B12" s="39" t="s">
        <v>53</v>
      </c>
      <c r="C12" s="39"/>
      <c r="D12" s="40"/>
      <c r="E12" s="41"/>
      <c r="F12" s="41"/>
      <c r="G12" s="42">
        <f>SUM(G9:G11)</f>
        <v>1325</v>
      </c>
      <c r="H12" s="43"/>
      <c r="I12" s="42">
        <f>SUM(I9:I11)</f>
        <v>0</v>
      </c>
    </row>
    <row r="13" spans="2:9" ht="15" customHeight="1" x14ac:dyDescent="0.25">
      <c r="B13" s="10"/>
      <c r="C13" s="10"/>
      <c r="D13" s="11"/>
      <c r="G13" s="13"/>
      <c r="H13" s="13"/>
      <c r="I13" s="13"/>
    </row>
    <row r="14" spans="2:9" ht="15" customHeight="1" x14ac:dyDescent="0.25">
      <c r="B14" s="7" t="s">
        <v>3</v>
      </c>
      <c r="C14" s="7"/>
      <c r="D14" s="19"/>
      <c r="E14" s="20"/>
      <c r="F14" s="20"/>
      <c r="G14" s="20"/>
      <c r="H14" s="20"/>
      <c r="I14" s="20"/>
    </row>
    <row r="15" spans="2:9" ht="30" customHeight="1" thickBot="1" x14ac:dyDescent="0.3">
      <c r="B15" s="9"/>
      <c r="C15" s="9"/>
      <c r="D15" s="4" t="s">
        <v>16</v>
      </c>
      <c r="E15" s="3" t="s">
        <v>19</v>
      </c>
      <c r="F15" s="4" t="s">
        <v>20</v>
      </c>
      <c r="G15" s="3" t="s">
        <v>18</v>
      </c>
      <c r="H15" s="3" t="s">
        <v>51</v>
      </c>
      <c r="I15" s="3" t="s">
        <v>2</v>
      </c>
    </row>
    <row r="16" spans="2:9" ht="15" customHeight="1" x14ac:dyDescent="0.25">
      <c r="B16" s="5" t="s">
        <v>4</v>
      </c>
      <c r="D16" s="11"/>
      <c r="F16" s="11"/>
    </row>
    <row r="17" spans="2:13" ht="13.9" customHeight="1" x14ac:dyDescent="0.25">
      <c r="B17" s="36" t="s">
        <v>33</v>
      </c>
      <c r="C17" s="36"/>
    </row>
    <row r="18" spans="2:13" ht="13.9" customHeight="1" x14ac:dyDescent="0.25">
      <c r="B18" s="5" t="s">
        <v>41</v>
      </c>
      <c r="C18" s="36"/>
      <c r="D18" s="11" t="s">
        <v>23</v>
      </c>
      <c r="E18" s="21">
        <v>71.66</v>
      </c>
      <c r="F18" s="67">
        <v>1</v>
      </c>
      <c r="G18" s="21">
        <f>E18*F18</f>
        <v>71.66</v>
      </c>
      <c r="H18" s="21">
        <f>G18/$F$9</f>
        <v>14.331999999999999</v>
      </c>
      <c r="I18" s="66"/>
    </row>
    <row r="19" spans="2:13" ht="13.9" customHeight="1" x14ac:dyDescent="0.25">
      <c r="B19" s="36" t="s">
        <v>43</v>
      </c>
      <c r="C19" s="36"/>
    </row>
    <row r="20" spans="2:13" ht="13.9" customHeight="1" x14ac:dyDescent="0.25">
      <c r="B20" s="61" t="s">
        <v>31</v>
      </c>
      <c r="C20" s="36"/>
      <c r="D20" s="11" t="s">
        <v>23</v>
      </c>
      <c r="E20" s="21">
        <v>67.209999999999994</v>
      </c>
      <c r="F20" s="22">
        <v>1</v>
      </c>
      <c r="G20" s="21">
        <f>E20*F20</f>
        <v>67.209999999999994</v>
      </c>
      <c r="H20" s="21">
        <f>G20/$F$9</f>
        <v>13.441999999999998</v>
      </c>
      <c r="I20" s="66"/>
    </row>
    <row r="21" spans="2:13" ht="13.9" customHeight="1" x14ac:dyDescent="0.25">
      <c r="B21" s="61" t="s">
        <v>29</v>
      </c>
      <c r="C21" s="36"/>
      <c r="D21" s="11" t="s">
        <v>30</v>
      </c>
      <c r="E21" s="21">
        <v>28.54</v>
      </c>
      <c r="F21" s="22">
        <v>1</v>
      </c>
      <c r="G21" s="21">
        <f>E21*F21</f>
        <v>28.54</v>
      </c>
      <c r="H21" s="21">
        <f>G21/$F$9</f>
        <v>5.7080000000000002</v>
      </c>
      <c r="I21" s="66"/>
    </row>
    <row r="22" spans="2:13" ht="13.9" customHeight="1" x14ac:dyDescent="0.25">
      <c r="B22" s="61" t="s">
        <v>21</v>
      </c>
      <c r="C22" s="36"/>
      <c r="D22" s="11" t="s">
        <v>23</v>
      </c>
      <c r="E22" s="21">
        <v>7</v>
      </c>
      <c r="F22" s="22">
        <v>1</v>
      </c>
      <c r="G22" s="21">
        <f>E22*F22</f>
        <v>7</v>
      </c>
      <c r="H22" s="21">
        <f>G22/$F$9</f>
        <v>1.4</v>
      </c>
      <c r="I22" s="66"/>
    </row>
    <row r="23" spans="2:13" ht="13.9" customHeight="1" x14ac:dyDescent="0.25">
      <c r="B23" s="61" t="s">
        <v>42</v>
      </c>
      <c r="C23" s="36"/>
      <c r="D23" s="11" t="s">
        <v>23</v>
      </c>
      <c r="E23" s="21">
        <v>20.46</v>
      </c>
      <c r="F23" s="22">
        <v>1</v>
      </c>
      <c r="G23" s="21">
        <f>E23*F23</f>
        <v>20.46</v>
      </c>
      <c r="H23" s="21">
        <f>G23/$F$9</f>
        <v>4.0920000000000005</v>
      </c>
      <c r="I23" s="66"/>
    </row>
    <row r="24" spans="2:13" ht="13.9" customHeight="1" x14ac:dyDescent="0.25">
      <c r="B24" s="36" t="s">
        <v>32</v>
      </c>
      <c r="C24" s="36"/>
      <c r="D24" s="11"/>
      <c r="E24" s="21"/>
      <c r="F24" s="22"/>
      <c r="G24" s="21"/>
      <c r="H24" s="21"/>
    </row>
    <row r="25" spans="2:13" ht="13.9" customHeight="1" x14ac:dyDescent="0.25">
      <c r="B25" s="61" t="s">
        <v>44</v>
      </c>
      <c r="C25" s="36"/>
      <c r="D25" s="11" t="s">
        <v>23</v>
      </c>
      <c r="E25" s="21">
        <v>90.86</v>
      </c>
      <c r="F25" s="22">
        <v>1</v>
      </c>
      <c r="G25" s="21">
        <f>E25*F25</f>
        <v>90.86</v>
      </c>
      <c r="H25" s="21">
        <f>G25/$F$9</f>
        <v>18.172000000000001</v>
      </c>
      <c r="I25" s="66"/>
      <c r="K25" s="41"/>
    </row>
    <row r="26" spans="2:13" ht="13.9" customHeight="1" x14ac:dyDescent="0.25">
      <c r="B26" s="61" t="s">
        <v>34</v>
      </c>
      <c r="C26" s="36"/>
      <c r="D26" s="11" t="s">
        <v>30</v>
      </c>
      <c r="E26" s="21">
        <v>14.73</v>
      </c>
      <c r="F26" s="22">
        <v>1</v>
      </c>
      <c r="G26" s="21">
        <f>E26*F26</f>
        <v>14.73</v>
      </c>
      <c r="H26" s="21">
        <f>G26/$F$9</f>
        <v>2.9460000000000002</v>
      </c>
      <c r="I26" s="66"/>
      <c r="K26" s="36"/>
      <c r="M26" s="68"/>
    </row>
    <row r="27" spans="2:13" ht="13.9" customHeight="1" x14ac:dyDescent="0.25">
      <c r="B27" s="61" t="s">
        <v>45</v>
      </c>
      <c r="C27" s="36"/>
      <c r="D27" s="11" t="s">
        <v>23</v>
      </c>
      <c r="E27" s="21">
        <v>67.2</v>
      </c>
      <c r="F27" s="22">
        <v>1</v>
      </c>
      <c r="G27" s="21">
        <f>E27*F27</f>
        <v>67.2</v>
      </c>
      <c r="H27" s="21">
        <f>G27/$F$9</f>
        <v>13.440000000000001</v>
      </c>
      <c r="I27" s="66"/>
      <c r="K27" s="36"/>
      <c r="M27" s="68"/>
    </row>
    <row r="28" spans="2:13" ht="13.9" customHeight="1" x14ac:dyDescent="0.25">
      <c r="B28" s="36" t="s">
        <v>46</v>
      </c>
      <c r="C28" s="36"/>
      <c r="D28" s="11" t="s">
        <v>23</v>
      </c>
      <c r="E28" s="21">
        <v>10</v>
      </c>
      <c r="F28" s="22">
        <v>1</v>
      </c>
      <c r="G28" s="21">
        <f>E28*F28</f>
        <v>10</v>
      </c>
      <c r="H28" s="21">
        <f>G28/$F$9</f>
        <v>2</v>
      </c>
      <c r="I28" s="66"/>
    </row>
    <row r="29" spans="2:13" ht="13.9" customHeight="1" x14ac:dyDescent="0.25">
      <c r="B29" s="36" t="s">
        <v>56</v>
      </c>
      <c r="C29" s="36"/>
      <c r="D29" s="11" t="s">
        <v>23</v>
      </c>
      <c r="E29" s="21">
        <f>SUM(E18:E21)*0.1/2</f>
        <v>8.3704999999999998</v>
      </c>
      <c r="F29" s="22">
        <v>1</v>
      </c>
      <c r="G29" s="21">
        <f>E29*F29</f>
        <v>8.3704999999999998</v>
      </c>
      <c r="H29" s="21">
        <f>G29/$F$9</f>
        <v>1.6740999999999999</v>
      </c>
      <c r="I29" s="66"/>
    </row>
    <row r="30" spans="2:13" ht="4.9000000000000004" customHeight="1" x14ac:dyDescent="0.25">
      <c r="B30" s="24"/>
      <c r="C30" s="24"/>
      <c r="D30" s="25"/>
      <c r="E30" s="23"/>
      <c r="F30" s="25"/>
      <c r="G30" s="23"/>
      <c r="H30" s="23"/>
      <c r="I30" s="23"/>
    </row>
    <row r="31" spans="2:13" ht="13.9" customHeight="1" x14ac:dyDescent="0.25">
      <c r="B31" s="36" t="s">
        <v>5</v>
      </c>
      <c r="C31" s="36"/>
      <c r="D31" s="11"/>
      <c r="F31" s="11"/>
      <c r="G31" s="26">
        <f>SUM(G17:G30)</f>
        <v>386.03050000000002</v>
      </c>
      <c r="H31" s="26">
        <f>SUM(H17:H30)</f>
        <v>77.206099999999992</v>
      </c>
      <c r="I31" s="26">
        <f>SUM(I17:I30)</f>
        <v>0</v>
      </c>
      <c r="K31" s="12"/>
    </row>
    <row r="32" spans="2:13" ht="13.9" customHeight="1" x14ac:dyDescent="0.25">
      <c r="B32" s="5" t="s">
        <v>6</v>
      </c>
      <c r="D32" s="11"/>
      <c r="F32" s="11"/>
    </row>
    <row r="33" spans="2:11" ht="13.9" customHeight="1" x14ac:dyDescent="0.25">
      <c r="B33" s="5" t="s">
        <v>35</v>
      </c>
      <c r="D33" s="11" t="s">
        <v>23</v>
      </c>
      <c r="E33" s="69">
        <v>3.65</v>
      </c>
      <c r="F33" s="11">
        <v>1</v>
      </c>
      <c r="G33" s="21">
        <f>E33*F33</f>
        <v>3.65</v>
      </c>
      <c r="H33" s="21">
        <f>G33/$F$9</f>
        <v>0.73</v>
      </c>
      <c r="I33" s="66"/>
    </row>
    <row r="34" spans="2:11" ht="13.9" customHeight="1" x14ac:dyDescent="0.25">
      <c r="B34" s="5" t="s">
        <v>36</v>
      </c>
      <c r="D34" s="11" t="s">
        <v>23</v>
      </c>
      <c r="E34" s="69">
        <v>10.89</v>
      </c>
      <c r="F34" s="11">
        <v>1</v>
      </c>
      <c r="G34" s="21">
        <f>E34*F34</f>
        <v>10.89</v>
      </c>
      <c r="H34" s="21">
        <f>G34/$F$9</f>
        <v>2.1779999999999999</v>
      </c>
      <c r="I34" s="66"/>
    </row>
    <row r="35" spans="2:11" ht="13.9" customHeight="1" x14ac:dyDescent="0.25">
      <c r="B35" s="36" t="s">
        <v>22</v>
      </c>
      <c r="C35" s="36"/>
      <c r="D35" s="11" t="s">
        <v>23</v>
      </c>
      <c r="E35" s="21">
        <v>5.6</v>
      </c>
      <c r="F35" s="22">
        <v>1</v>
      </c>
      <c r="G35" s="21">
        <f>E35*F35</f>
        <v>5.6</v>
      </c>
      <c r="H35" s="21">
        <f>G35/$F$9</f>
        <v>1.1199999999999999</v>
      </c>
      <c r="I35" s="66"/>
    </row>
    <row r="36" spans="2:11" ht="13.9" customHeight="1" x14ac:dyDescent="0.25">
      <c r="B36" s="36" t="s">
        <v>47</v>
      </c>
      <c r="C36" s="36"/>
      <c r="D36" s="11" t="s">
        <v>23</v>
      </c>
      <c r="E36" s="21">
        <v>120</v>
      </c>
      <c r="F36" s="22">
        <v>1</v>
      </c>
      <c r="G36" s="21">
        <f>E36*F36</f>
        <v>120</v>
      </c>
      <c r="H36" s="21">
        <f>G36/$F$9</f>
        <v>24</v>
      </c>
      <c r="I36" s="66"/>
    </row>
    <row r="37" spans="2:11" ht="13.9" customHeight="1" x14ac:dyDescent="0.25">
      <c r="B37" s="36" t="s">
        <v>48</v>
      </c>
      <c r="C37" s="36"/>
      <c r="D37" s="11" t="s">
        <v>23</v>
      </c>
      <c r="E37" s="21">
        <v>48</v>
      </c>
      <c r="F37" s="22">
        <v>1</v>
      </c>
      <c r="G37" s="21">
        <f>E37*F37</f>
        <v>48</v>
      </c>
      <c r="H37" s="21">
        <f>G37/$F$9</f>
        <v>9.6</v>
      </c>
      <c r="I37" s="66"/>
    </row>
    <row r="38" spans="2:11" ht="4.9000000000000004" customHeight="1" x14ac:dyDescent="0.25">
      <c r="B38" s="45"/>
      <c r="C38" s="45"/>
      <c r="D38" s="25"/>
      <c r="E38" s="23"/>
      <c r="F38" s="25"/>
      <c r="G38" s="23"/>
      <c r="H38" s="23"/>
      <c r="I38" s="23"/>
    </row>
    <row r="39" spans="2:11" ht="13.9" customHeight="1" thickBot="1" x14ac:dyDescent="0.3">
      <c r="B39" s="46" t="s">
        <v>7</v>
      </c>
      <c r="C39" s="46"/>
      <c r="D39" s="15"/>
      <c r="E39" s="17"/>
      <c r="F39" s="15"/>
      <c r="G39" s="27">
        <f>SUM(G33:G38)</f>
        <v>188.14</v>
      </c>
      <c r="H39" s="27">
        <f>G39/F9</f>
        <v>37.628</v>
      </c>
      <c r="I39" s="27">
        <f>SUM(I35:I38)</f>
        <v>0</v>
      </c>
      <c r="K39" s="12"/>
    </row>
    <row r="40" spans="2:11" ht="13.9" customHeight="1" thickTop="1" x14ac:dyDescent="0.25">
      <c r="B40" s="39" t="s">
        <v>8</v>
      </c>
      <c r="C40" s="39"/>
      <c r="D40" s="40"/>
      <c r="E40" s="41"/>
      <c r="F40" s="40"/>
      <c r="G40" s="43">
        <f>G31+G39</f>
        <v>574.17049999999995</v>
      </c>
      <c r="H40" s="43">
        <f>G40/F9</f>
        <v>114.83409999999999</v>
      </c>
      <c r="I40" s="43">
        <f>I31+I39</f>
        <v>0</v>
      </c>
    </row>
    <row r="41" spans="2:11" ht="13.9" customHeight="1" x14ac:dyDescent="0.25">
      <c r="B41" s="5" t="s">
        <v>9</v>
      </c>
      <c r="D41" s="11"/>
      <c r="F41" s="11"/>
    </row>
    <row r="42" spans="2:11" ht="13.9" customHeight="1" x14ac:dyDescent="0.25">
      <c r="B42" s="36" t="s">
        <v>24</v>
      </c>
      <c r="C42" s="36"/>
      <c r="D42" s="11" t="s">
        <v>23</v>
      </c>
      <c r="E42" s="21">
        <v>12.42</v>
      </c>
      <c r="F42" s="22">
        <v>1</v>
      </c>
      <c r="G42" s="21">
        <f>E42/F42</f>
        <v>12.42</v>
      </c>
      <c r="H42" s="21">
        <f>G42/$F$9</f>
        <v>2.484</v>
      </c>
      <c r="I42" s="66"/>
    </row>
    <row r="43" spans="2:11" ht="13.9" customHeight="1" x14ac:dyDescent="0.25">
      <c r="B43" s="36" t="s">
        <v>37</v>
      </c>
      <c r="C43" s="36"/>
      <c r="D43" s="11" t="s">
        <v>23</v>
      </c>
      <c r="E43" s="21">
        <v>66.88</v>
      </c>
      <c r="F43" s="22">
        <v>1</v>
      </c>
      <c r="G43" s="21">
        <v>66.88</v>
      </c>
      <c r="H43" s="21">
        <f>G43/$F$9</f>
        <v>13.375999999999999</v>
      </c>
      <c r="I43" s="66"/>
    </row>
    <row r="44" spans="2:11" ht="13.9" customHeight="1" x14ac:dyDescent="0.25">
      <c r="B44" s="36" t="s">
        <v>25</v>
      </c>
      <c r="C44" s="36"/>
      <c r="D44" s="11" t="s">
        <v>23</v>
      </c>
      <c r="E44" s="21">
        <v>21.47</v>
      </c>
      <c r="F44" s="22">
        <v>1</v>
      </c>
      <c r="G44" s="21">
        <f>E44/F44</f>
        <v>21.47</v>
      </c>
      <c r="H44" s="21">
        <f>G44/$F$9</f>
        <v>4.2939999999999996</v>
      </c>
      <c r="I44" s="66"/>
    </row>
    <row r="45" spans="2:11" ht="4.9000000000000004" customHeight="1" x14ac:dyDescent="0.25">
      <c r="B45" s="45"/>
      <c r="C45" s="45"/>
      <c r="D45" s="25"/>
      <c r="E45" s="23"/>
      <c r="F45" s="23"/>
      <c r="G45" s="23"/>
      <c r="H45" s="23"/>
      <c r="I45" s="23"/>
    </row>
    <row r="46" spans="2:11" ht="13.9" customHeight="1" thickBot="1" x14ac:dyDescent="0.3">
      <c r="B46" s="47" t="s">
        <v>10</v>
      </c>
      <c r="C46" s="47"/>
      <c r="D46" s="28"/>
      <c r="E46" s="29"/>
      <c r="F46" s="29"/>
      <c r="G46" s="30">
        <f>SUM(G42:G45)</f>
        <v>100.77</v>
      </c>
      <c r="H46" s="30">
        <f>G46/F9</f>
        <v>20.154</v>
      </c>
      <c r="I46" s="30">
        <f>SUM(I42:I45)</f>
        <v>0</v>
      </c>
    </row>
    <row r="47" spans="2:11" ht="16.149999999999999" customHeight="1" thickTop="1" thickBot="1" x14ac:dyDescent="0.3">
      <c r="B47" s="31" t="s">
        <v>26</v>
      </c>
      <c r="C47" s="31"/>
      <c r="D47" s="32"/>
      <c r="E47" s="31"/>
      <c r="F47" s="31"/>
      <c r="G47" s="33">
        <f>G40+G46</f>
        <v>674.94049999999993</v>
      </c>
      <c r="H47" s="33">
        <f>G47/F9</f>
        <v>134.98809999999997</v>
      </c>
      <c r="I47" s="33">
        <f>I40+I46</f>
        <v>0</v>
      </c>
    </row>
    <row r="48" spans="2:11" ht="16.149999999999999" customHeight="1" thickTop="1" thickBot="1" x14ac:dyDescent="0.3">
      <c r="B48" s="31" t="s">
        <v>11</v>
      </c>
      <c r="C48" s="31"/>
      <c r="D48" s="32"/>
      <c r="E48" s="31"/>
      <c r="F48" s="31"/>
      <c r="G48" s="33">
        <f>G12-G47</f>
        <v>650.05950000000007</v>
      </c>
      <c r="H48" s="33">
        <f>G48/F9</f>
        <v>130.01190000000003</v>
      </c>
      <c r="I48" s="33">
        <f>I12-I47</f>
        <v>0</v>
      </c>
    </row>
    <row r="49" spans="2:9" ht="13.9" customHeight="1" thickTop="1" x14ac:dyDescent="0.25">
      <c r="B49" s="5" t="s">
        <v>12</v>
      </c>
      <c r="D49" s="11"/>
    </row>
    <row r="50" spans="2:9" ht="13.9" customHeight="1" x14ac:dyDescent="0.25">
      <c r="B50" s="36" t="s">
        <v>57</v>
      </c>
      <c r="C50" s="36"/>
      <c r="D50" s="11"/>
      <c r="G50" s="21">
        <v>314.5</v>
      </c>
      <c r="H50" s="21">
        <f>G50/$F$9</f>
        <v>62.9</v>
      </c>
      <c r="I50" s="66"/>
    </row>
    <row r="51" spans="2:9" ht="4.9000000000000004" customHeight="1" thickBot="1" x14ac:dyDescent="0.3">
      <c r="B51" s="14"/>
      <c r="C51" s="14"/>
      <c r="D51" s="15"/>
      <c r="E51" s="17"/>
      <c r="F51" s="17"/>
      <c r="G51" s="34"/>
      <c r="H51" s="35"/>
      <c r="I51" s="17"/>
    </row>
    <row r="52" spans="2:9" ht="15" customHeight="1" thickTop="1" x14ac:dyDescent="0.25">
      <c r="B52" s="41" t="s">
        <v>13</v>
      </c>
      <c r="C52" s="41"/>
      <c r="D52" s="40"/>
      <c r="E52" s="41"/>
      <c r="F52" s="41"/>
      <c r="G52" s="43">
        <f>G48-G50</f>
        <v>335.55950000000007</v>
      </c>
      <c r="H52" s="43">
        <f>G52/$F$9</f>
        <v>67.11190000000002</v>
      </c>
      <c r="I52" s="43">
        <f>I48-I50</f>
        <v>0</v>
      </c>
    </row>
    <row r="53" spans="2:9" ht="4.9000000000000004" customHeight="1" x14ac:dyDescent="0.25"/>
    <row r="54" spans="2:9" ht="12.75" customHeight="1" x14ac:dyDescent="0.25">
      <c r="B54" s="5" t="s">
        <v>54</v>
      </c>
    </row>
    <row r="55" spans="2:9" ht="12.75" customHeight="1" x14ac:dyDescent="0.25">
      <c r="B55" s="5" t="s">
        <v>55</v>
      </c>
    </row>
    <row r="56" spans="2:9" ht="12.75" customHeight="1" x14ac:dyDescent="0.25">
      <c r="B56" s="5" t="s">
        <v>58</v>
      </c>
    </row>
    <row r="57" spans="2:9" ht="4.9000000000000004" customHeight="1" x14ac:dyDescent="0.25"/>
    <row r="58" spans="2:9" ht="15" customHeight="1" x14ac:dyDescent="0.25">
      <c r="B58" s="7" t="s">
        <v>14</v>
      </c>
      <c r="C58" s="7"/>
      <c r="D58" s="20"/>
      <c r="E58" s="20"/>
      <c r="F58" s="20"/>
      <c r="G58" s="20"/>
      <c r="H58" s="20"/>
      <c r="I58" s="20"/>
    </row>
    <row r="59" spans="2:9" ht="13.15" customHeight="1" x14ac:dyDescent="0.25">
      <c r="C59" s="49"/>
      <c r="D59" s="49"/>
      <c r="E59" s="74" t="s">
        <v>49</v>
      </c>
      <c r="F59" s="74"/>
      <c r="G59" s="74"/>
      <c r="H59" s="74"/>
      <c r="I59" s="74"/>
    </row>
    <row r="60" spans="2:9" ht="13.15" customHeight="1" x14ac:dyDescent="0.25">
      <c r="C60" s="49"/>
      <c r="D60" s="49"/>
      <c r="E60" s="48">
        <v>-0.25</v>
      </c>
      <c r="F60" s="48">
        <v>-0.1</v>
      </c>
      <c r="G60" s="49"/>
      <c r="H60" s="48">
        <v>0.1</v>
      </c>
      <c r="I60" s="48">
        <v>0.25</v>
      </c>
    </row>
    <row r="61" spans="2:9" ht="13.15" customHeight="1" x14ac:dyDescent="0.25">
      <c r="C61" s="74" t="s">
        <v>15</v>
      </c>
      <c r="D61" s="74"/>
      <c r="E61" s="37">
        <f>G61*0.75</f>
        <v>198.75</v>
      </c>
      <c r="F61" s="37">
        <f>G61*0.9</f>
        <v>238.5</v>
      </c>
      <c r="G61" s="37">
        <f>E9</f>
        <v>265</v>
      </c>
      <c r="H61" s="37">
        <f>G61*1.1</f>
        <v>291.5</v>
      </c>
      <c r="I61" s="37">
        <f>G61*1.25</f>
        <v>331.25</v>
      </c>
    </row>
    <row r="62" spans="2:9" ht="13.15" customHeight="1" x14ac:dyDescent="0.25">
      <c r="C62" s="58">
        <v>-0.25</v>
      </c>
      <c r="D62" s="44">
        <f>D64*0.75</f>
        <v>3.75</v>
      </c>
      <c r="E62" s="50">
        <f>(E$61*$D62)-$G$47</f>
        <v>70.372000000000071</v>
      </c>
      <c r="F62" s="51">
        <f t="shared" ref="F62:I66" si="0">(F$61*$D62)-$G$47</f>
        <v>219.43450000000007</v>
      </c>
      <c r="G62" s="51">
        <f t="shared" si="0"/>
        <v>318.80950000000007</v>
      </c>
      <c r="H62" s="51">
        <f t="shared" si="0"/>
        <v>418.18450000000007</v>
      </c>
      <c r="I62" s="52">
        <f t="shared" si="0"/>
        <v>567.24700000000007</v>
      </c>
    </row>
    <row r="63" spans="2:9" ht="13.15" customHeight="1" x14ac:dyDescent="0.25">
      <c r="C63" s="58">
        <v>-0.1</v>
      </c>
      <c r="D63" s="44">
        <f>D64*0.9</f>
        <v>4.5</v>
      </c>
      <c r="E63" s="53">
        <f>(E$61*$D63)-$G$47</f>
        <v>219.43450000000007</v>
      </c>
      <c r="F63" s="37">
        <f t="shared" si="0"/>
        <v>398.30950000000007</v>
      </c>
      <c r="G63" s="37">
        <f t="shared" si="0"/>
        <v>517.55950000000007</v>
      </c>
      <c r="H63" s="37">
        <f t="shared" si="0"/>
        <v>636.80950000000007</v>
      </c>
      <c r="I63" s="54">
        <f t="shared" si="0"/>
        <v>815.68450000000007</v>
      </c>
    </row>
    <row r="64" spans="2:9" ht="13.15" customHeight="1" x14ac:dyDescent="0.25">
      <c r="C64" s="59" t="s">
        <v>50</v>
      </c>
      <c r="D64" s="44">
        <f>F9</f>
        <v>5</v>
      </c>
      <c r="E64" s="53">
        <f>(E$61*$D64)-$G$47</f>
        <v>318.80950000000007</v>
      </c>
      <c r="F64" s="37">
        <f t="shared" si="0"/>
        <v>517.55950000000007</v>
      </c>
      <c r="G64" s="37">
        <f t="shared" si="0"/>
        <v>650.05950000000007</v>
      </c>
      <c r="H64" s="37">
        <f t="shared" si="0"/>
        <v>782.55950000000007</v>
      </c>
      <c r="I64" s="54">
        <f t="shared" si="0"/>
        <v>981.30950000000007</v>
      </c>
    </row>
    <row r="65" spans="3:9" ht="13.15" customHeight="1" x14ac:dyDescent="0.25">
      <c r="C65" s="58">
        <v>0.1</v>
      </c>
      <c r="D65" s="44">
        <f>D64*1.1</f>
        <v>5.5</v>
      </c>
      <c r="E65" s="53">
        <f>(E$61*$D65)-$G$47</f>
        <v>418.18450000000007</v>
      </c>
      <c r="F65" s="37">
        <f t="shared" si="0"/>
        <v>636.80950000000007</v>
      </c>
      <c r="G65" s="37">
        <f t="shared" si="0"/>
        <v>782.55950000000007</v>
      </c>
      <c r="H65" s="37">
        <f t="shared" si="0"/>
        <v>928.30950000000007</v>
      </c>
      <c r="I65" s="54">
        <f t="shared" si="0"/>
        <v>1146.9345000000001</v>
      </c>
    </row>
    <row r="66" spans="3:9" ht="13.15" customHeight="1" x14ac:dyDescent="0.25">
      <c r="C66" s="58">
        <v>0.25</v>
      </c>
      <c r="D66" s="44">
        <f>D64*1.25</f>
        <v>6.25</v>
      </c>
      <c r="E66" s="55">
        <f>(E$61*$D66)-$G$47</f>
        <v>567.24700000000007</v>
      </c>
      <c r="F66" s="56">
        <f t="shared" si="0"/>
        <v>815.68450000000007</v>
      </c>
      <c r="G66" s="56">
        <f t="shared" si="0"/>
        <v>981.30950000000007</v>
      </c>
      <c r="H66" s="56">
        <f t="shared" si="0"/>
        <v>1146.9345000000001</v>
      </c>
      <c r="I66" s="57">
        <f t="shared" si="0"/>
        <v>1395.3720000000001</v>
      </c>
    </row>
  </sheetData>
  <sheetProtection password="CA5F" sheet="1"/>
  <mergeCells count="3">
    <mergeCell ref="E59:I59"/>
    <mergeCell ref="C61:D61"/>
    <mergeCell ref="B4:H4"/>
  </mergeCells>
  <printOptions horizontalCentered="1"/>
  <pageMargins left="0.45" right="0.45" top="0.5" bottom="0.5" header="0.3" footer="0.3"/>
  <pageSetup scale="7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TJ McKee</cp:lastModifiedBy>
  <cp:lastPrinted>2015-12-11T17:50:51Z</cp:lastPrinted>
  <dcterms:created xsi:type="dcterms:W3CDTF">2015-12-11T16:48:20Z</dcterms:created>
  <dcterms:modified xsi:type="dcterms:W3CDTF">2026-10-01T17:18:03Z</dcterms:modified>
</cp:coreProperties>
</file>